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70" yWindow="65521" windowWidth="10530" windowHeight="11265" tabRatio="676" firstSheet="1" activeTab="3"/>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Filipe Oliveira</author>
  </authors>
  <commentList>
    <comment ref="T9" authorId="0">
      <text>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sz val="11"/>
            <rFont val="Tahoma"/>
            <family val="2"/>
          </rPr>
          <t>Emission factor should be the average emission factor in the origin.</t>
        </r>
      </text>
    </comment>
    <comment ref="P9" authorId="1">
      <text>
        <r>
          <rPr>
            <sz val="9"/>
            <rFont val="Tahoma"/>
            <family val="2"/>
          </rPr>
          <t>Emission factor for non-biomass fraction. This value must be multiplied by the non-biomass fraction.</t>
        </r>
      </text>
    </comment>
    <comment ref="O9" authorId="1">
      <text>
        <r>
          <rPr>
            <sz val="9"/>
            <rFont val="Tahoma"/>
            <family val="2"/>
          </rPr>
          <t>Considering that biomass is harvested in a sustainable manner.</t>
        </r>
      </text>
    </comment>
  </commentList>
</comments>
</file>

<file path=xl/sharedStrings.xml><?xml version="1.0" encoding="utf-8"?>
<sst xmlns="http://schemas.openxmlformats.org/spreadsheetml/2006/main" count="1999" uniqueCount="1726">
  <si>
    <t>ΒΑΣΙΚΕΣ ΑΡΧΕΣ:
- Τελική ενέργεια: αναφέρεται σε εμπορικά διαθέσιμη ενέργεια στον τελικό χρήστη (ηλεκτρικό ρεύμα, θερμότητα, ψύξη και καύσιμα) και ανανεώσιμες πηγές ενέργειας (π.χ. θερμικά ηλιακά, λέβητες βιομάζας, αυτόνομα φωτοβολταϊκά, κ.ά.) αξιοοποιούμενες απευθείας από τον τελικό χρήστη, εξαιρουμενής της ενέργειας που πωλείται σε δημόσιο δίκτυο  διανομής.
- Δευτερογενής ενέργεια: η ενέργεια που μετατρέπεται από άλλες μορφές ενέργειας ώστε να τροφοδοτήσει τους χρήστες μέσω των κεντρικών ενεργειακών υπηρεσιών (ηλεκτρισμός, θερμότητα μέσω δικτύου τηλεθέρμανσης, ψύξη μέσω δικτύου τηλεψύξης).
- Πρωτογενής ενέργεια: η εισαγόμενη ενέργεια (ορυκτά καύσιμα, βιοκαύσιμα, ηλεκτρισμός) και τοπικά διαθέσιμη ενέργεια (υδροηλεκτρική, αιολική , ηλιακή, βιομάζα, κτλ.) πρν την τελική χρήση και πριν την μετατροπή σε άλλη μορφή ενέργειας.
- Επανεξαγωγή ενέργειας (εξαγωγή εισαγόμενων ενεργειακών φορέων για αξιοποίηση σε πλοία και αεροπλάνα) και συστηματικές ενεργειακές δραστηριότητες προς εξαγωγή μπορούν να θεωρηθούν ως εξωγενής κατανάλωση ενέργειας και να εξαιρεθεί από το εσωτερικό ισοζύγιο ενέργειας. Παρόλα αυτά, μπορεί να είναι χρήσιμο να συλλεχθούν πληροφορίες και για αυτές τις χρήσεις ενέργειας ώστε να γίνει έλεγχος συνοχής του συνολικού ενεργειακού ισοζυγίου του νησιού.</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</si>
  <si>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</si>
  <si>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</si>
  <si>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</si>
  <si>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</si>
  <si>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</si>
  <si>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</si>
  <si>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</si>
  <si>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</si>
  <si>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</si>
  <si>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</si>
  <si>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</si>
  <si>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</si>
  <si>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</si>
  <si>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</si>
  <si>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</si>
  <si>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</si>
  <si>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</si>
  <si>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</si>
  <si>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</si>
  <si>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</si>
  <si>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</si>
  <si>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</si>
  <si>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</si>
  <si>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</si>
  <si>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</si>
  <si>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</si>
  <si>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</si>
  <si>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</si>
  <si>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</si>
  <si>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</si>
  <si>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</si>
  <si>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</si>
  <si>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</si>
  <si>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</si>
  <si>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</si>
  <si>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</si>
  <si>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</si>
  <si>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</si>
  <si>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</si>
  <si>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</si>
  <si>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</si>
  <si>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</si>
  <si>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</si>
  <si>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</si>
  <si>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</si>
  <si>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</si>
  <si>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</si>
  <si>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</si>
  <si>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PEAMISED MÕISTED:
- Lõppenergia: viitab müüdavale energiale, mida pakutakse lõpptarbijale (elekter, soojus, jahutus ja kütused) ja taastuvenergiaallikatele, mida kasutatakse otseselt lõpptarbija poolt, v.a. energia, mis müüakse avalikku jaotusvõrku (maasoojus, päikseenergia, biomass jne).
- Teisene energia: energia, mis on muundatud teist tüüpi energiateks selleks, et varustada tarbijaid läbi tsentraliseeritud energiavõrgu (elekter, kaugküte, kaugjahutus).
- Primaarenergia: energia, mida imporditakse (fossiilsed kütused, biokütused, elekter) ja kohalikud energiaallikad (vesi, tuul, päike, biomass jne.) enne lõpptarbimist või muundamist teiseseks energiaks.
- Re-ekspordi (imporditud energialiikide eksport laevadele ja lennukitele) ja intensiivsed energia ekspordi tegevused saab lugeda väliseks energia tarbimiseks ja arvata välja sisemisest energiabilansist. Sellise energiakasutuse kohta on oluline saada informatsiooni, et kontrollida kogu saare energiabilansi kokkusobivust.</t>
  </si>
  <si>
    <t>NÕUANDED ANDMETE KOGUMISEKS:
- Müüdava lõppenergia nõudluse andmed (elekter, kaugküte, fossilkütused jne) iga sektori jaoks on võimalik saada energia tarnijatelt.
- Mittemüüdava lõppenergia (päike, biomass jne.) andmed on võimalik saada lõpptarbija küsitluste kaudu.
- Teisese energia tootmise, primaarenergia muundamise, salvestamise voogude ja väliste energia ülekannete kohta saab andmeid elektrijaamadest ja energia ettevõtetest.
- Taastuvenergia ja eratootjate kohta ei pruugi andmeid olla. Juhul kui on olemas info energia ringlusse laskmise kohta jaotusvõrku on võimalik neid andmeid tuletada, kuna energia tootmine ja tootja sisemine tarbimine arvestatakse energia kadudena.
- Primaarenergia nõudlus arvutatakse informatsiooni põhjal mis on saadud lõppenergia nõudluse ja teiseseks energiaks muundamise kohta. Energiabilanssi saab kontrollida impordi ja varude muutuse järgi saarel.</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</si>
  <si>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</si>
  <si>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</si>
  <si>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</si>
  <si>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</si>
  <si>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</si>
  <si>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</si>
  <si>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</si>
  <si>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</si>
  <si>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</si>
  <si>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</si>
  <si>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</si>
  <si>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</si>
  <si>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</si>
  <si>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</si>
  <si>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</si>
  <si>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</si>
  <si>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</si>
  <si>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</si>
  <si>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</si>
  <si>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</si>
  <si>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</si>
  <si>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</si>
  <si>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</si>
  <si>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</si>
  <si>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</si>
  <si>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</si>
  <si>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</si>
  <si>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</si>
  <si>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</si>
  <si>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</si>
  <si>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</si>
  <si>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</si>
  <si>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</si>
  <si>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</si>
  <si>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</si>
  <si>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</si>
  <si>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</si>
  <si>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</si>
  <si>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</si>
  <si>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</si>
  <si>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</si>
  <si>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 xml:space="preserve">RIDUZIONE DI C02 PREVISTA  [ton/anno] </t>
  </si>
  <si>
    <t>OBIETTIVO RISPARMIO ENERGETICO ENTRO IL 2020  [MWh/anno]</t>
  </si>
  <si>
    <t xml:space="preserve">OBIETTIVO RIDUZIONE CO2 ENTRO IL 2020 [ton/anno] </t>
  </si>
  <si>
    <t>PRODUZIONE ENERGETICA SECONDARIA E FLUSSI ENERGETICI</t>
  </si>
  <si>
    <t>Elettricità (non rinnovabile)</t>
  </si>
  <si>
    <t xml:space="preserve">TIPS FÖR DATAINSAMLING:
- Slutlig energianvändning för nätburen energi (el, fjärrvärme, gas) kan erhållas från energibolagen. För el fråga nätmarknadsavdelningen hos nätoperatören. För fjärrvärme se http://www.svenskfjarrvarme.se För oljeprodukter hänvisas till SCB:s statistik över kommunala oljeleveranser www.scb.se/EN0109 som dock har 10 mån eftersläpning, alternativt kontakta lokala leverantörer. För ev. kol och petcoke är det sannolikt lättast att fråga användarna inom industrin.  
- Slutanvändning av energi i enskilda anläggningar (värmepumpar, solvärme, ved, flis, pellets, etc.) kan uppskattas genom att fråga stora enskilda användare ,lokala installatörer av anläggningar samt genom att göra uppskattningar baserade på sotarnas register.
- Energibehovet för primär energi insatt för omvandling till sekundära energikällor, lagerdifferenser och behovet av externt tillförd energi kan erhållas från kraft- och fjärrvärmebolagen.
- För förnybar energi och för energi insatt för omvandling hos enskilda aktörer finns kanske ingen information om hur mycket energi som satts in för omvandling. Om enbart uppgifter om den energi som levererats till distributionssystem är tillgängliga, så får dessa betraktas som den tillgängliga energin och intern användning hos energileverantörer betraktas som produktionsförluster.
- Det primära energibehovet beräknas från informationen om slutlig energianvändning och energi insatt för omvandling till sekundära energislag. Energibalansen kan kontrolleras mot information om tillförsel och and lagervariationer.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</si>
  <si>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</si>
  <si>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</si>
  <si>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</si>
  <si>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</si>
  <si>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</si>
  <si>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</si>
  <si>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</si>
  <si>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</si>
  <si>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</si>
  <si>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</si>
  <si>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</si>
  <si>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</si>
  <si>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</si>
  <si>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</si>
  <si>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</si>
  <si>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</si>
  <si>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</si>
  <si>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</si>
  <si>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Tvätt och torkutrustning</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</si>
  <si>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</si>
  <si>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</si>
  <si>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</si>
  <si>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</si>
  <si>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</si>
  <si>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</si>
  <si>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</si>
  <si>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</si>
  <si>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</si>
  <si>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</si>
  <si>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</si>
  <si>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</si>
  <si>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</si>
  <si>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</si>
  <si>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</si>
  <si>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</si>
  <si>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</si>
  <si>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</si>
  <si>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</si>
  <si>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</si>
  <si>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Veuillez incrire votre code de langue dans une cellule vert clair, remplissez la traduction de chaque élément dans la colonne ci-dessous et insérez le code de votre langue dans la cellule en bleu foncé de la première colonne:</t>
  </si>
  <si>
    <t>Langue</t>
  </si>
  <si>
    <t>Ile</t>
  </si>
  <si>
    <t>Année</t>
  </si>
  <si>
    <t>Année de référence</t>
  </si>
  <si>
    <t>Méthode de calcul du CO2</t>
  </si>
  <si>
    <t>Facteurs d'émissions du GIEC (IPCC)</t>
  </si>
  <si>
    <t>Facteurs d'émission dans l'analyse du cycle de vie (ACV)</t>
  </si>
  <si>
    <t>Unité d'émission</t>
  </si>
  <si>
    <t>Feuille</t>
  </si>
  <si>
    <t>Contenu</t>
  </si>
  <si>
    <t>Permet la traduction du document.</t>
  </si>
  <si>
    <t>Pour insérer les facteurs d'émissions de CO2 pour le calcul des émissions.</t>
  </si>
  <si>
    <t>Pour établir les objectifs de l'ISEAP, la vision à long-terme et les aspects organisationnels et financiers.</t>
  </si>
  <si>
    <t>Pour afficher le bilan énérgétique de référence et l'inventaire des émissions de CO2.</t>
  </si>
  <si>
    <t>Pour afficher le bilan énergétique du Plan en 2020 et l'inventaire des émissions de CO2.</t>
  </si>
  <si>
    <t>Pour afficher la liste des actions pour l'énergie durable, les investissements et la réduction des émissions de CO2</t>
  </si>
  <si>
    <t>Plan d'Action Insulaire pour l'Energie Durable (PAIED)</t>
  </si>
  <si>
    <t>Stratégie globale</t>
  </si>
  <si>
    <t>Objectif global de réduction des émissions de CO2 pour 2020</t>
  </si>
  <si>
    <t xml:space="preserve">Veuillez sélectionnez l'option souhaitée </t>
  </si>
  <si>
    <t>Réduction absolue</t>
  </si>
  <si>
    <t>Réduction per capita</t>
  </si>
  <si>
    <t>Objectif non atteint</t>
  </si>
  <si>
    <t>VISION A LONG TERME DE VOTRE AUTORITE LOCALE (Veuillez inclure les zones prioritaires, les principales tendances et les défis)</t>
  </si>
  <si>
    <t>ASPECTS ORGANISATIONNELS ET FINANCIERS</t>
  </si>
  <si>
    <t>Structures de coordination et d'organisation créées/désignées</t>
  </si>
  <si>
    <t>Ressources humaines allouées</t>
  </si>
  <si>
    <t>Participation des parties prenantes et des citoyens</t>
  </si>
  <si>
    <t>Budget global estimé</t>
  </si>
  <si>
    <t>Sources de financement prévues pour les investissements du plan d'action</t>
  </si>
  <si>
    <t>Les mesures prévues pour la surveillance et le suivi</t>
  </si>
  <si>
    <t>Continuez sur la feuille suivante consacrée à votre inventaire des émissions de référence</t>
  </si>
  <si>
    <t>INVENTAIRE DES EMISSIONS DE REFERENCE</t>
  </si>
  <si>
    <t>DONNEES GENERALES</t>
  </si>
  <si>
    <t>Année d'inventaire</t>
  </si>
  <si>
    <t>Nombre d'habitants</t>
  </si>
  <si>
    <t>Champs obligatoires</t>
  </si>
  <si>
    <t>RESULTATS DE BILAN ENERGETIQUE</t>
  </si>
  <si>
    <t>DEMANDE D'ENERGIE FINALE</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</si>
  <si>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</si>
  <si>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</si>
  <si>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</si>
  <si>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</si>
  <si>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</si>
  <si>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</si>
  <si>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</si>
  <si>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</si>
  <si>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</si>
  <si>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</si>
  <si>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</si>
  <si>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</si>
  <si>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</si>
  <si>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</si>
  <si>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</si>
  <si>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</si>
  <si>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</si>
  <si>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</si>
  <si>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</si>
  <si>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</si>
  <si>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</si>
  <si>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</si>
  <si>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Tabla de traducción</t>
  </si>
  <si>
    <t>Legislation</t>
  </si>
  <si>
    <t>Defence, justice, police and fire departments</t>
  </si>
  <si>
    <t xml:space="preserve">                                 www.islepact.eu</t>
  </si>
  <si>
    <t xml:space="preserve">                               www.islepact.eu</t>
  </si>
  <si>
    <t xml:space="preserve">                  www.islepact.eu</t>
  </si>
  <si>
    <t xml:space="preserve">                              www.islepact.eu</t>
  </si>
  <si>
    <t>EXPECTED RENEWABLE ENERGY INCREASE [MWh/year]</t>
  </si>
  <si>
    <t>RENEWABLE ENERGY INCREASE TARGET IN 2020 [MWh/year]</t>
  </si>
  <si>
    <t>META DE AUMENTO DE ENERGIA RENOVÁVEL EM 2020 [MWh/ano]</t>
  </si>
  <si>
    <t>ΑΝΑΜΕΝΟΜΕΝΗ ΑΥΞΗΣΗ ΕΝΕΡΓΕΙΑΣ ΑΠΟ ΑΝΑΝΕΩΣΙΜΕΣ ΠΗΓΕΣ [ΜWh/έτος]</t>
  </si>
  <si>
    <t>ΣΤΟΧΟΣ ΑΥΞΗΣΗΣ ΕΝΕΡΓΕΙΑΣ ΑΠΟ ΑΝΑΝΕΩΣΙΜΕΣ ΠΗΓΕΣ ΜΕΧΡΙ ΤΟ 2020 [MWh/έτος]</t>
  </si>
  <si>
    <t>AUMENTO DE ENERGIA RENOVÁVEL ESPERADO [MWh/ano]</t>
  </si>
  <si>
    <t>REDUÇÃO DE EMISSÕES DE CO2 ESPERADA [t/ano]</t>
  </si>
  <si>
    <t>FÖRVÄNTAD ÖKNING AV FÖRNYESLEBAR ENERGI (MWh/år)</t>
  </si>
  <si>
    <t>MÅLET FÖR MÄNGDEN FÖRNYESLEBAR ENERGI ÅR 2020 (MWh/år)</t>
  </si>
  <si>
    <t>INCREMENTO ATTESO DELLE ENERGIE RINNOVABILI [ MWh/anno]</t>
  </si>
  <si>
    <t>OBIETTIVO DI CRESCITA DELLE ENERGIA RINNOVABILI NEL 2020 [MWh/anno]</t>
  </si>
  <si>
    <t>Forventet vedvarende energiforøgelse [MWh/år]</t>
  </si>
  <si>
    <t>TOTAL POUR LE MARCHE INTERIEUR</t>
  </si>
  <si>
    <t>PRODUCTION D'ENERGIE SECONDAIRE ET FLUX D'ENERGIE</t>
  </si>
  <si>
    <t>SECTEUR DE PRODUCTION</t>
  </si>
  <si>
    <t>SOURCE D'ENERGIE</t>
  </si>
  <si>
    <t>Produit énergétique</t>
  </si>
  <si>
    <t>Electricité</t>
  </si>
  <si>
    <t>Chaleur</t>
  </si>
  <si>
    <t>Froid</t>
  </si>
  <si>
    <t>ENERGIE PRIMAIRE CONVERTIE EN ENERGIE SECONDAIRE (consommation d'énergie primaire)</t>
  </si>
  <si>
    <t>Pertes de conversion d'énergie primaire en énergie secondaire</t>
  </si>
  <si>
    <t>RENDEMENT ENERGETIQUE DE CONVERSION</t>
  </si>
  <si>
    <t>FLUX D'ENERGIE</t>
  </si>
  <si>
    <t>Stockage</t>
  </si>
  <si>
    <t>Entrée au stockage</t>
  </si>
  <si>
    <t>Sortie de stockage</t>
  </si>
  <si>
    <t>Connexion externe</t>
  </si>
  <si>
    <t>Importation de l'ile</t>
  </si>
  <si>
    <t>Exportation de l'ile</t>
  </si>
  <si>
    <t>Réexportation et consommation extérieure</t>
  </si>
  <si>
    <t>Pertes de distribution et auto-consommation</t>
  </si>
  <si>
    <t>CONVERSION D'ENERGIE SECONDAIRE</t>
  </si>
  <si>
    <t>Conversion d'électricité en froid</t>
  </si>
  <si>
    <t>Conversion de chaleur en froid</t>
  </si>
  <si>
    <t xml:space="preserve">Demande finale d'énergie  </t>
  </si>
  <si>
    <t>SOURCE D'ENERGIE PRIMAIRE</t>
  </si>
  <si>
    <t>DEMANDE D'ENERGIE PRIMAIRE</t>
  </si>
  <si>
    <t>Electricité importée (câble)</t>
  </si>
  <si>
    <t>Electricité exportée (câble)</t>
  </si>
  <si>
    <t>EMISSIONS DE CO2</t>
  </si>
  <si>
    <t>EMISSIONS DE CO2 DE LA PRODUCTION</t>
  </si>
  <si>
    <t>EMISSIONS DE CO2 DE L'UTILISATION FINALE</t>
  </si>
  <si>
    <t>FACTEURS D'EMISSIONS DE CO2</t>
  </si>
  <si>
    <t>Emissions de CO2 provenant des installations ETS (régime d'échange de droits d'émission) inclus dans les calculs pour l'utilisation finale de l'énergie</t>
  </si>
  <si>
    <t>Emissions de CO2 provenant des installations ETS (régime d'échange de droits d'émission) inclus dans les calculs pour la production d'énergie secondaire</t>
  </si>
  <si>
    <t>RESULTATS DE L'INVENTAIRE DES EMISSIONS</t>
  </si>
  <si>
    <t>Continuez sur la feuille suivante consacrée à votre inventaire des émissions en 2020</t>
  </si>
  <si>
    <t>INVENTAIRE DES EMISSIONS DU PLAN EN 2020 (avec la mise en œuvre d'actions pour l'énergie durable)</t>
  </si>
  <si>
    <t>Continuez sur la feuille suivante consacrée à votre Plan d'Action Insulaire pour l'Energie Durable</t>
  </si>
  <si>
    <t>TITRE DU PLAN D'ACTION INSULAIRE POUR L'ENERGIE DURABLE</t>
  </si>
  <si>
    <t>Date de l'approbation formelle</t>
  </si>
  <si>
    <t>Autorité approuvant le Plan</t>
  </si>
  <si>
    <t>PRINCIPAUX ELEMENTS DU PLAN D'ACTION INSULAIRE POUR L'ENERGIE DURABLE</t>
  </si>
  <si>
    <t>SECTEURS ET CHAMPS D'ACTION</t>
  </si>
  <si>
    <t>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t>
  </si>
  <si>
    <t>PRINCIPAUX CONCEPTS :
- L'énergie finale se réfère à l'énergie commerciale fournie à l'utilisateur final (électricité, chaleur, froid et combustibles) et aux sources d'énergie renouvelable directement utilisées par l'utilisateur final, à l'exclusion de l'énergie vendue à un réseau de distribution public (thermosolaire, biomasse, ... etc)
- L'énergie secondaire correspond à l'énergie convertie à partir d'autres types d'énergie pour alimenter les utilisateurs grâce à des services énergétiques centralisés (Electricité, système de chauffage urbain, système de refroidissement urbain)
- L'énergie primaire correspond à l'énergie importée (combustibles fossiles, biocarburants, électricité) et aux sources d'énergie locales (hydraulique, vent, solaire, biomasse, ... etc) avant l'utilisation finale ou la transformation en énergie secondaire.
- La réexportation (exportation de produits énergétiques importés pour les navires et les avions) et les activités avec usage intensif d'énergie pour l'exportation peuvent être considérées comme une consommation d'énergie externe et exclues du bilan énergétique interne. Toutefois, l'obtention d'informations sur ces utilisations de l'énergie peut être pertinente pour contrôler la cohérence du bilan énergétique global de l'ile.</t>
  </si>
  <si>
    <t>CONSEILS POUR REUNIR LES DONNEES :
- Les données de la demande commerciale d'énergie finale (électricité, chauffage urbain, combustibles fossiles, … etc) pour chaque secteur peuvent être obtenues auprès des fournisseurs d'énergie.
- Les données de la demande non commerciale d'énergie finale (solaire, biomasse, … etc) peuvent être obtenues par des enquêtes auprès des utilisateurs finaux.
- Les données sur la production d'énergie secondaire, la consommation d'énergie primaire pour la conversion d'énergie, les flux au niveau du stockage et les transferts d'énergie vers l'extérieur peuvent être obtenues auprès des centrales électriques et des opérateurs.
- Pour les énergies renouvelables et les producteurs privés, les infomations sur la production peuvent ne pas être disponibles. Dans le cas où seules les données d'émission d'énergie vers le réseau de distribution sont connues, ces données peuvent être considérées comme la production d'énergie, et l'auto-consommation du producteur sera considérée comme une perte de production.
- La demande d'énergie primaire est calculée à partir des informations sur la demande d'énergie finale et la conversion d'énergie en énergie secondaire. Toutefois, ce bilan énergétique peut être vérifié avec les informations sur les importations et la variation des stocks sur l'ile:</t>
  </si>
  <si>
    <r>
      <t>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t>
    </r>
    <r>
      <rPr>
        <sz val="9"/>
        <color indexed="10"/>
        <rFont val="Calibri"/>
        <family val="2"/>
      </rPr>
      <t xml:space="preserve"> y producción de energía secundaria</t>
    </r>
    <r>
      <rPr>
        <sz val="9"/>
        <color indexed="8"/>
        <rFont val="Calibri"/>
        <family val="2"/>
      </rPr>
      <t>. Sin embargo, este balance de energía se puede comprobar con la información sobre importaciones y la variación de las existencias en la isla.</t>
    </r>
  </si>
  <si>
    <r>
      <t xml:space="preserve">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t>
    </r>
    <r>
      <rPr>
        <sz val="9"/>
        <color indexed="10"/>
        <rFont val="Calibri"/>
        <family val="2"/>
      </rPr>
      <t xml:space="preserve">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t>
    </r>
    <r>
      <rPr>
        <sz val="9"/>
        <color indexed="8"/>
        <rFont val="Calibri"/>
        <family val="2"/>
      </rPr>
      <t xml:space="preserve">
</t>
    </r>
    <r>
      <rPr>
        <sz val="9"/>
        <rFont val="Calibri"/>
        <family val="2"/>
      </rPr>
      <t xml:space="preserve"> -</t>
    </r>
    <r>
      <rPr>
        <sz val="9"/>
        <color indexed="10"/>
        <rFont val="Calibri"/>
        <family val="2"/>
      </rPr>
      <t xml:space="preserve"> Re-exportación y las actividades</t>
    </r>
    <r>
      <rPr>
        <sz val="9"/>
        <rFont val="Calibri"/>
        <family val="2"/>
      </rPr>
      <t xml:space="preserve">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t>
    </r>
  </si>
  <si>
    <t xml:space="preserve">PRINCIPAIS CONCEITOS:
- Energia final: refere-se a formas de energia comerciais fornecidas ao utilizador final (electricidade, calor, frio e combustíveis) e energias renováveis utilizadas directamente pelo utilizador final, excluindo a energia vendida a uma rede pública de distribuição (solar térmica, biomassa, etc.).
- Energia secundária: a energia convertida a partir de outra forma de energia para abastecimento dos utilizadores através de serviços energéticos centralizados (electricidade, calor e frio de redes de distribuição).
- Energia primária: a energia importada (combustíveis fósseis, biocombustíveis, electricidade) e recursos energéticos locais (hídrica, eólica, solar, biomassa, etc.) antes da utilização final ou da transformação em energia secundária.
- Re-exportação (exportação de produtos energéticos importados para embarcações e aviação) e actividades consumidoras intensivas de energia para exportação podem ser consideradas como consumos de energia externos e excluídas do balanço de energia interno. No entanto, pode interessar obter informação sobre estes utilizações de energia para verificar a consistência do balanço energético global da ilha. </t>
  </si>
  <si>
    <t>Plano de Acção para a Energia Sustentável nas Ilhas (PAES)</t>
  </si>
  <si>
    <t>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t>
  </si>
  <si>
    <t>NOTAS GERAIS: 
- Preencha apenas as células azuis relevantes para a ilha.
- Por favor não apague células, linhas, colunas ou folhas (se necessário, oculte as linhas, colunas ou folhas que não se aplicam à ilha) e não utilize "cortar &amp; colar" (Ctrl-X &amp; Ctrl-V).
- A descrição dos subsectores e das formas de energia pode ser alterada ou retirada nas células azul claro da folha "Translation", se necessário, mas não adicione mais subsectores ou produtos energéticos. Lembre-se de alterar também os mesmos subsectores ou produtos energéticos nos outros modelos relacionados, para assegurar a consistência.
- Na folha "ISEAP", se alguma acção não se adapta à estrutura de subsectores existente, altere a descrição de qualquer um dos subsectores para se adaptar à acção ou insira-a em "Acções gerais".
- Ao preencher a folha "ISEAP", cada acção deve ser introduzida numa linha. Se necessário, podem ser inseridas linhas para adicionar mais acções.</t>
  </si>
  <si>
    <r>
      <rPr>
        <sz val="9"/>
        <rFont val="Calibri"/>
        <family val="2"/>
      </rPr>
      <t xml:space="preserve">NOTAS GENERALES:
 </t>
    </r>
    <r>
      <rPr>
        <sz val="9"/>
        <color indexed="10"/>
        <rFont val="Calibri"/>
        <family val="2"/>
      </rPr>
      <t xml:space="preserve">-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t>
    </r>
    <r>
      <rPr>
        <sz val="9"/>
        <rFont val="Calibri"/>
        <family val="2"/>
      </rPr>
      <t>- Filling the "ISEAP" sheet, each action should correpond to one line. If necessary, extra lines can be inserted to added more actions.</t>
    </r>
  </si>
  <si>
    <t xml:space="preserve">ΓΕΝΙΚΕΣ ΟΔΗΓΙΕΣ:
- Παρακαλείσθε να συμπληρώσετε μόνο τα μπλε κελιά τα οποία σχετίζονται με το νησί σας.
- Παρακαλείσθε να μην διαγράφετε κελιά, γραμμές, στήλες ή καρτέλες (εναλλακτικά, αποκρύψτε γραμμές, στήλες ή καρτέλες που δεν αφορούν το νησί σας) και μην χρησιμοποιείτε την επιλογή "αποκοπή &amp; επικόλληση" (Ctrl+X &amp; Ctrl+V).
-  Εάν κρίνεται αναγκαίο, η περιγραφή των υποκατηγοριών και των ενργειακών φορέων μπορεί να αλλαχτεί ή διαγραφεί στα γαλάζια κελιά της καρτέλας "Translation", αλλά δεν επιτρέπεται η προσθήκη επιπλέον υποκατηγοριών και ενεργειακών φορέων. Θυμηθείτε ότι είναι αναγκαίο να αλλάξετε, για λόγους συνοχής, το όνομα των αντίστοιχων υποκατηγοριών και ενεργειακών φορέων και στις υπόλοιπες φόρμες και εργαλεία που χρησιμοποιείτε.
- Στην καρτέλα "ISEAP" εάν κάποια δράση δεν μπορεί να ενταχθεί  στην δομή των παρόντων υποκατηγοριών μπορείτε να αλλάξετε την περιγραφή οποιασδήποτε υποκατηγορίας ώστε να ταιριάζει στην δράση σας ή να την αναφέρετε κάτω από την κατηγορία  "Συνολικές Δράσεις".
- Στην διαδικασία συμπλήρωσης της καρτέλας "ISEAP", κάθε δράση πρέπει να αντιστοιχεί σε μια διακριτή γραμμή. Εαν κρίνεται αναγκαίο, περισσότερες γραμμές μπορούν να εισαχθούν σε κάθε υποκατηγορία ώστε να προστεθούν περισσότερες δράσεις. </t>
  </si>
  <si>
    <t>Kurser och utbildning</t>
  </si>
  <si>
    <t>Mätning och uppföljning</t>
  </si>
  <si>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</si>
  <si>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</si>
  <si>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</si>
  <si>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</si>
  <si>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</si>
  <si>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</si>
  <si>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</si>
  <si>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</si>
  <si>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</si>
  <si>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</si>
  <si>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</si>
  <si>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</si>
  <si>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</si>
  <si>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</si>
  <si>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</si>
  <si>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</si>
  <si>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</si>
  <si>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</si>
  <si>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</si>
  <si>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</si>
  <si>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</si>
  <si>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</si>
  <si>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</si>
  <si>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</si>
  <si>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</si>
  <si>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</si>
  <si>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</si>
  <si>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</si>
  <si>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</si>
  <si>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</si>
  <si>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</si>
  <si>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</si>
  <si>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</si>
  <si>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</si>
  <si>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</si>
  <si>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</si>
  <si>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</si>
  <si>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</si>
  <si>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</si>
  <si>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</si>
  <si>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</si>
  <si>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</si>
  <si>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</si>
  <si>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</si>
  <si>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</si>
  <si>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</si>
  <si>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</si>
  <si>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</si>
  <si>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</si>
  <si>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</si>
  <si>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</si>
  <si>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</si>
  <si>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</si>
  <si>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</si>
  <si>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</si>
  <si>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</si>
  <si>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</si>
  <si>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</si>
  <si>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</si>
  <si>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</si>
  <si>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</si>
  <si>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</si>
  <si>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</si>
  <si>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</si>
  <si>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</si>
  <si>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</si>
  <si>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ΣΥΜΒΟΥΛΕΣ ΣΥΛΛΟΓΗΣ ΔΕΔΟΜΕΝΩΝ:
- Στοιχεία σχετικά με την εμπορικά διαθέσιμη τελική ζήτηση ενέργειας (ηλεκτρισμός, τηλεθέρμανση, τηλεψύξη, ορυκτά καύσιμα, κτλ.)κάθε κατηγορίας μπορούν να συλλεχθούν από τους παροχείς ενέργειας.
- Μη εμπορικά διαθέσιμη τελική ενέργεια (ηλιακή, βιομάζα, κτλ.) μπορούν να συλλεχθούν μέσω διακίνησης ερωτηματολογίων στους τελικούς χρήστες.
- Στοιχεία σχετικά με την δευτερογενή παραγωγή ενέργειας, την πρωτογενή κατανάλωση ενέργειας προς μετατροπή, ροές από και προς αποθήκευση και εξωγενείς μεταφορές ενέργειας μπορούν να συλλεχθούν από τους σταθμούς παραγωγής και τους διαχειριστές του συστήματος.
- Πληροφορίες σχετικά με παραγωγή ενέργειας από ανανεώσιμες πηγές και ιδιώτες παραγωγούς είναι πιθανό να μην είναι διαθέσιμες. Αν μόνο στοιχεία σχετικά με την παροχή ενέργειας στο δίκτυο είναι γνωστά, τότε αυτά τα στοιχεία μπορούν να θεωρηθούν ως παραγωγή ενέργειας, ενώ η ιδιοκατανάλωση στην παραγωγή μπορεί να θεωρηθεί ως απώλεια στην παραγωγή.
-  Η πρωτογενής ζήτηση ενέργειας υπολογίζεται από τις πληροφορίες της τελικής ζήτησης ενέργειας και της ενέργειας που μετατρέπεται σε δευτερογενή ενέργεια. Παρόλα αυτά, η ακρίβεια αυτού του ενεργειακού ισοζυγίου μπορεί να ελεγχθεί με βάση τις πληροφορίες από τις εισαγωγές στο νησί.</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</si>
  <si>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</si>
  <si>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</si>
  <si>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</si>
  <si>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</si>
  <si>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</si>
  <si>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</si>
  <si>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</si>
  <si>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</si>
  <si>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</si>
  <si>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</si>
  <si>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</si>
  <si>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</si>
  <si>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</si>
  <si>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</si>
  <si>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</si>
  <si>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</si>
  <si>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</si>
  <si>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</si>
  <si>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</si>
  <si>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</si>
  <si>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</si>
  <si>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</si>
  <si>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</si>
  <si>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</si>
  <si>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</si>
  <si>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</si>
  <si>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</si>
  <si>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</si>
  <si>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</si>
  <si>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</si>
  <si>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</si>
  <si>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</si>
  <si>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</si>
  <si>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</si>
  <si>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</si>
  <si>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</si>
  <si>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</si>
  <si>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</si>
  <si>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</si>
  <si>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</si>
  <si>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</si>
  <si>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</si>
  <si>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</si>
  <si>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</si>
  <si>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</si>
  <si>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</si>
  <si>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</si>
  <si>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</si>
  <si>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</si>
  <si>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ÜLDISED MÄRKUSED: 
- Palun täida ainult need sinised lahtrid, mis on saare jaoks olulised
- Palun ära kustuta lahtreid, ridu, veerge või lehekülgi (selle asemel peida read, veerud või leheküljed, mida saare kohta ei täideta) ja ära kasuta „lõika ja kleebi“ funktsiooni (Ctrl+X, Ctrl+V).
- Juhul kui on vaja, siis alasektorite kirjeldusi, energialiiki (tooteid) ja NACE koode võib muuta või eemaldada „Tõlked“ lehekülje helesinistest lahtritest, kuid palun ära lisa rohkem alasektoreid või energialiike (tooteid). Pea meeles, et samad alasektorid või energialiigid (tooted) tuleb ühilduvuse tagamiseks muuta ka teistes seotud mudelites.
- Juhul kui tegevus „ISEAP“ leheküljel ei sobi etteantud alasektorite struktuuriga, siis palun muuda alasektorite kirjeldusi selliselt, et need sobiks tegevusega või sisesta see tegevus „Üldised tegevused“ alla.
- Iga tegevus „ISEAP“ leheküljel peab olema märgitud ühele reale. Juhul kui on vaja lisada uusi tegevusi, siis saab selleks lisada täiendavaid ridu.</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</si>
  <si>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</si>
  <si>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</si>
  <si>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</si>
  <si>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</si>
  <si>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</si>
  <si>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</si>
  <si>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</si>
  <si>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</si>
  <si>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</si>
  <si>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</si>
  <si>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</si>
  <si>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</si>
  <si>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</si>
  <si>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</si>
  <si>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</si>
  <si>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</si>
  <si>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</si>
  <si>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</si>
  <si>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</si>
  <si>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</si>
  <si>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</si>
  <si>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</si>
  <si>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</si>
  <si>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</si>
  <si>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</si>
  <si>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</si>
  <si>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</si>
  <si>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</si>
  <si>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</si>
  <si>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</si>
  <si>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</si>
  <si>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</si>
  <si>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</si>
  <si>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</si>
  <si>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</si>
  <si>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</si>
  <si>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</si>
  <si>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</si>
  <si>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</si>
  <si>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</si>
  <si>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</si>
  <si>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</si>
  <si>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</si>
  <si>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</si>
  <si>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</si>
  <si>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</si>
  <si>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</si>
  <si>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</si>
  <si>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</si>
  <si>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</si>
  <si>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</si>
  <si>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</si>
  <si>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</si>
  <si>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</si>
  <si>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</si>
  <si>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</si>
  <si>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</si>
  <si>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</si>
  <si>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</si>
  <si>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</si>
  <si>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</si>
  <si>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</si>
  <si>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</si>
  <si>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</si>
  <si>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 xml:space="preserve">ANMÄRKNINGAR: 
- Fyll bara i de blå celler som är relevanta för er.
- Ta inte bort (dvs radera inte) några celler, rader, kolumner eller kalkylblad.Göm dem istället genom att förminska de rader, kolumner eller kalkylblad som inte är relevanta för er och använd inte "klipp &amp; klistra" (Ctrl-X &amp; Ctrl-V).
- Beskrivningen av undersektorer och energislag kan vid behov ändras eller förklaras i de ljusblå cellerna i "Translation" bladet, men ändra inte antalet under-sektorer eller energislag. Kom också ihåg att göra motsvarande ändringar i alla formulär som relaterar till varandra, så att de stämmer överens.
- Om en viss åtgärd inte passar in i strukturen i "ISEAP" bladet, byt ut beskrivningen i någon sektor, så att den passar åtgärden, eller sätt in åtgärden under "Övergripande".
- Varje åtgärd ska ha en egen rad i “ISEAP” bladet, lägg till fler rader om det behövs.
</t>
  </si>
  <si>
    <t>DE VIKTIGASTE BEGREPPEN:
 - Slutlig energi: avser kommersiell energi som levereras till slutanvändaren (el, värme, kyla och bränslen) och förnybara energikällor som används direkt av slutanvändaren, exklusive energi säljs till ett allmänt distributionsnät (termisk solenergi, biomassa, etc. ).
 - Sekundär energi: den energi omvandlad från andra typer av energi för att levereras till användarna genom centraliserade energitjänster (el, fjärrvärme, kyla till fjärrkyla).
 - Primär energi: den energi som importeras (fossila bränslen, biobränslen, elektricitet) och lokala energikällor (vattenkraft, vindkraft, solenergi, biomassa, etc.) innan användning eller omvandling till sekundär energi.
 - Återexport av importerade energiprodukter för fartyg och flygplan och intensiva energi verksamheter för export som kan betraktas som en extern energiförbrukning och som är undantagna från den inre energimarknaden. Kan dock vara relevant att få information om denna energianvändning för att få ett helhetsperspektiv av hela energibalansen av ön.</t>
  </si>
  <si>
    <t>TABLE DE TRADUCTION</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</si>
  <si>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</si>
  <si>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</si>
  <si>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</si>
  <si>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</si>
  <si>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</si>
  <si>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</si>
  <si>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</si>
  <si>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</si>
  <si>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</si>
  <si>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</si>
  <si>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</si>
  <si>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</si>
  <si>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</si>
  <si>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</si>
  <si>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</si>
  <si>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</si>
  <si>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</si>
  <si>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</si>
  <si>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</si>
  <si>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</si>
  <si>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</si>
  <si>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</si>
  <si>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</si>
  <si>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</si>
  <si>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</si>
  <si>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</si>
  <si>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</si>
  <si>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</si>
  <si>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</si>
  <si>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</si>
  <si>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</si>
  <si>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</si>
  <si>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</si>
  <si>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</si>
  <si>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</si>
  <si>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</si>
  <si>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</si>
  <si>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</si>
  <si>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</si>
  <si>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</si>
  <si>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</si>
  <si>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</si>
  <si>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</si>
  <si>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</si>
  <si>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</si>
  <si>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</si>
  <si>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</si>
  <si>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</si>
  <si>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</si>
  <si>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</si>
  <si>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</si>
  <si>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</si>
  <si>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</si>
  <si>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</si>
  <si>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</si>
  <si>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</si>
  <si>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</si>
  <si>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</si>
  <si>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</si>
  <si>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SECTEURS DE DEMANDE</t>
  </si>
  <si>
    <t>DESCRIPTIONS DES ACTIONS A REALISER</t>
  </si>
  <si>
    <t>Description du secteur</t>
  </si>
  <si>
    <t>Actions globales</t>
  </si>
  <si>
    <t>RESIDENTIEL</t>
  </si>
  <si>
    <t>Eau chaude</t>
  </si>
  <si>
    <t>Chauffage et refroidissement</t>
  </si>
  <si>
    <t>Eclairage</t>
  </si>
  <si>
    <t>Cusine</t>
  </si>
  <si>
    <t>Réfrigérateur et congélateur</t>
  </si>
  <si>
    <t>Machine à laver et sèche-linge</t>
  </si>
  <si>
    <t>Lave-vaiselle</t>
  </si>
  <si>
    <t>Téléviseurs</t>
  </si>
  <si>
    <t>Autres appareils électriques</t>
  </si>
  <si>
    <t>SECTEUR PRIMAIRE</t>
  </si>
  <si>
    <t>Agriculture, sylviculture et pêche</t>
  </si>
  <si>
    <t>Mines et carrières</t>
  </si>
  <si>
    <t>SECTEUR SECONDAIRE</t>
  </si>
  <si>
    <t>Industrie manufacturière</t>
  </si>
  <si>
    <t>Captage, assainissement et distribution de l'eau, gestion des déchets et remise en état</t>
  </si>
  <si>
    <t>SECTEUR TERTIAIRE</t>
  </si>
  <si>
    <t>Commerce de gros et de détail, réparation de véhicules automobiles et de motocycles</t>
  </si>
  <si>
    <t>Hébergement, restauration et similaires</t>
  </si>
  <si>
    <t>Administration publique et de la sécurité sociale</t>
  </si>
  <si>
    <t>Défense, justice, police et pompiers</t>
  </si>
  <si>
    <t>Santé humaine et actions sociales</t>
  </si>
  <si>
    <t>Autres services</t>
  </si>
  <si>
    <t>Eclairage public</t>
  </si>
  <si>
    <t>Transport de voyageurs par route (transports en commun, taxi, tourisme, autobus scolaires, etc)</t>
  </si>
  <si>
    <t>Le transport de marchandises par route et services de déménagement</t>
  </si>
  <si>
    <t>Autre flotte pour les services publics et privés</t>
  </si>
  <si>
    <t>Transports privés</t>
  </si>
  <si>
    <t>Réexportation (navires, avions, zones franches industrielles, bases militaires nationales et internationales, etc)</t>
  </si>
  <si>
    <t>Activités avec usage intensif d'énergie pour l'exportation (à exclure du bilan énergétique de l'île)</t>
  </si>
  <si>
    <t>Autres (à exclure du bilan énergétique de l'île)</t>
  </si>
  <si>
    <t>ENERGIE POUR UTILISATION FINALE</t>
  </si>
  <si>
    <t>Services énergétiques centralisés</t>
  </si>
  <si>
    <t>Électricité du réseau public</t>
  </si>
  <si>
    <t>Système de chauffage urbain</t>
  </si>
  <si>
    <t>Système de refroidissement urbain</t>
  </si>
  <si>
    <t>Combustibles fossiles</t>
  </si>
  <si>
    <t>Mazout</t>
  </si>
  <si>
    <t>Gazole - Diesel</t>
  </si>
  <si>
    <t>Essence</t>
  </si>
  <si>
    <t>Gaz naturel</t>
  </si>
  <si>
    <t>Charbon</t>
  </si>
  <si>
    <t>Sources d'énergie renouvelable (hors électricité et chaleur vendues aux réseaux publics)</t>
  </si>
  <si>
    <t>Sources d'énergie renouvelable (Systèmes raccordés aux réseaux publics)</t>
  </si>
  <si>
    <t>Sources d'énergie renouvelable</t>
  </si>
  <si>
    <t>hydraulique</t>
  </si>
  <si>
    <t>Vent</t>
  </si>
  <si>
    <t>Solaire</t>
  </si>
  <si>
    <t>Géothermique</t>
  </si>
  <si>
    <t>Océan</t>
  </si>
  <si>
    <t>Déchets urbains</t>
  </si>
  <si>
    <t>Récupération d'énergie</t>
  </si>
  <si>
    <t>Sous-total</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</si>
  <si>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</si>
  <si>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</si>
  <si>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</si>
  <si>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</si>
  <si>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</si>
  <si>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</si>
  <si>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</si>
  <si>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</si>
  <si>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</si>
  <si>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</si>
  <si>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</si>
  <si>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</si>
  <si>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</si>
  <si>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</si>
  <si>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</si>
  <si>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</si>
  <si>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</si>
  <si>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</si>
  <si>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</si>
  <si>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</si>
  <si>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</si>
  <si>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</si>
  <si>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</si>
  <si>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</si>
  <si>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</si>
  <si>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</si>
  <si>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</si>
  <si>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</si>
  <si>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</si>
  <si>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</si>
  <si>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</si>
  <si>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</si>
  <si>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</si>
  <si>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</si>
  <si>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</si>
  <si>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</si>
  <si>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</si>
  <si>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</si>
  <si>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</si>
  <si>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</si>
  <si>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</si>
  <si>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</si>
  <si>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</si>
  <si>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</si>
  <si>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</si>
  <si>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</si>
  <si>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</si>
  <si>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</si>
  <si>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</si>
  <si>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</si>
  <si>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</si>
  <si>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</si>
  <si>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</si>
  <si>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</si>
  <si>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r>
      <t xml:space="preserve">ACTIONS
(une ligne par action - ajoutez des lignes si nécessaire; exclure les actions ETS </t>
    </r>
    <r>
      <rPr>
        <i/>
        <sz val="9"/>
        <color indexed="8"/>
        <rFont val="Calibri"/>
        <family val="2"/>
      </rPr>
      <t>(régime d'échange de droits d'émission)</t>
    </r>
    <r>
      <rPr>
        <sz val="9"/>
        <color indexed="8"/>
        <rFont val="Calibri"/>
        <family val="2"/>
      </rPr>
      <t>)</t>
    </r>
  </si>
  <si>
    <t>RESPONSABLE DE LA MISE EN ŒUVRE</t>
  </si>
  <si>
    <t>CALENDRIER DE MISE EN ŒUVRE</t>
  </si>
  <si>
    <t>Année de départ</t>
  </si>
  <si>
    <t>Année de fin</t>
  </si>
  <si>
    <t>COUTS D'INVESTISSEMENT ESTIMES [euro]</t>
  </si>
  <si>
    <t>ECONOMIES D'ENERGIE PREVUES [MWh/an]</t>
  </si>
  <si>
    <t>AUGMENTATION PREVUE DES ENERGIES RENOUVELLABLES [MWh/an]</t>
  </si>
  <si>
    <t>REDUCTION PREVUE DES EMISSIONS DE CO2 [ton/an]</t>
  </si>
  <si>
    <t>OBJECTIF D'ECONOMIES D'ENERGIE EN 2020 [MWh/an]</t>
  </si>
  <si>
    <t>OBJECTIF D'AUGMENTATION DES ENERGIES RENOUVELABLES EN 2020 [MWh/an]</t>
  </si>
  <si>
    <t>OBJECTIF DE REDUCTION DES EMISSIONS DE CO2 EN 2020 [ton/an]</t>
  </si>
  <si>
    <t>Electricité (non-renouvelable)</t>
  </si>
  <si>
    <t>Chaleur (non-renouvelable)</t>
  </si>
  <si>
    <t>Froid (non-renouvelable)</t>
  </si>
  <si>
    <t>AMENAGEMENT DU TERRITOIRE</t>
  </si>
  <si>
    <t>Planification stratégique local et régional</t>
  </si>
  <si>
    <t>Planification des transports et de la mobilité</t>
  </si>
  <si>
    <t>Planification des infrastructures énergétiques</t>
  </si>
  <si>
    <t>Plan d'occupation des sols pour l'énergie renouvelable</t>
  </si>
  <si>
    <t>MARCHES PUBLICS DE PRODUITS ET SERVICES</t>
  </si>
  <si>
    <t>Exigences et normes pour l'éfficacité énergétique</t>
  </si>
  <si>
    <t>Exigences et normes pour l'énergie renouvelable</t>
  </si>
  <si>
    <t>CITOYENS ET PARTIES PRENANTES</t>
  </si>
  <si>
    <t>Services de conseil</t>
  </si>
  <si>
    <t>Aides financières et subventions</t>
  </si>
  <si>
    <t>Sensibilisation et coopération</t>
  </si>
  <si>
    <t>Formation et éducation</t>
  </si>
  <si>
    <t>Surveillance</t>
  </si>
  <si>
    <t>Législation</t>
  </si>
  <si>
    <t>AUTRES SECTEURS (Veuillez spécifier)</t>
  </si>
  <si>
    <t>SITE INTERNET</t>
  </si>
  <si>
    <t>Lien direct vers la page web dédiée au Plan d'Action (le cas échéant)</t>
  </si>
  <si>
    <t>CLAUSE DE NON-RESPONSABILITE: Le contenu de ce document n’engage que la responsabilité de ses auteurs. Il ne reflète pas forcément l’opinion des Communautés Européennes. La responsabilité de la Commission Européenne ne saurait être engagée en raison de l’utilisation des informations contenues dans ce document.</t>
  </si>
  <si>
    <t>REMARQUES GENERALES :
- Veuillez remplir uniquement les cellules bleues pertinentes pour l'ile.
- Veuillez ne pas supprimer de cellule, ligne, colonne ou feuille mais plutôt masquer ce qui ne s'applique pas; et ne pas utiliser "couper - coller" (Ctrl-X &amp; Ctrl-V).
- La description des sous-secteurs et des produits énergétiques peut, si besoin, être modifiée ou effacée dans les cellules bleu clair de la feuille "Translation". Veuillez ne pas ajouter d'autres sous-secteurs ou produits énergétiques. N'oubliez pas de changer également ces sous-secteurs ou produits énergétiques dans les documents connexes pour conserver leur cohérence.
- Dans la feuille "ISEAP", si une action ne correspond pas à la structure des sous-secteurs, veuillez adapter la description d'un sous-secteur ou insérer l'action dans "Actions globales".
- Lorsque vous complétez la feuille "ISEAP", chaque action doit correspondre à une seule ligne. Le cas échéant, vous pouvez insérer de nouvelles lignes pour ajouter plus d'actions.</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</si>
  <si>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</si>
  <si>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</si>
  <si>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</si>
  <si>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</si>
  <si>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</si>
  <si>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</si>
  <si>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</si>
  <si>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</si>
  <si>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</si>
  <si>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</si>
  <si>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</si>
  <si>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</si>
  <si>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</si>
  <si>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</si>
  <si>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</si>
  <si>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</si>
  <si>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</si>
  <si>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</si>
  <si>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Other fleet for public and private services</t>
  </si>
  <si>
    <t>Transporte particular</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</si>
  <si>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</si>
  <si>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</si>
  <si>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</si>
  <si>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</si>
  <si>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</si>
  <si>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</si>
  <si>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</si>
  <si>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</si>
  <si>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</si>
  <si>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</si>
  <si>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</si>
  <si>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</si>
  <si>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</si>
  <si>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</si>
  <si>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</si>
  <si>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</si>
  <si>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</si>
  <si>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</si>
  <si>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</si>
  <si>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</si>
  <si>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</si>
  <si>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</si>
  <si>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</si>
  <si>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</si>
  <si>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</si>
  <si>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</si>
  <si>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</si>
  <si>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</si>
  <si>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</si>
  <si>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</si>
  <si>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</si>
  <si>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</si>
  <si>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</si>
  <si>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</si>
  <si>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</si>
  <si>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</si>
  <si>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</si>
  <si>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</si>
  <si>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</si>
  <si>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</si>
  <si>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</si>
  <si>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</si>
  <si>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</si>
  <si>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</si>
  <si>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</si>
  <si>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</si>
  <si>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</si>
  <si>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</si>
  <si>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</si>
  <si>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Calefacción y refrigeración</t>
  </si>
  <si>
    <t>Iluminación</t>
  </si>
  <si>
    <t>Cocina</t>
  </si>
  <si>
    <t>Refrigerador y congelador</t>
  </si>
  <si>
    <t>Lavadoras y secadoras</t>
  </si>
  <si>
    <t>Lava platos</t>
  </si>
  <si>
    <t>Otros aparatos eléctricos</t>
  </si>
  <si>
    <t>SECTOR PRIMARIO</t>
  </si>
  <si>
    <t>Agricultura, silvicultura y pesca</t>
  </si>
  <si>
    <t>Minas y canteras</t>
  </si>
  <si>
    <t>SECTOR SECUNDARIO</t>
  </si>
  <si>
    <t>Fabricación</t>
  </si>
  <si>
    <t>Agua potable, alcantarillado, gestión de residuos y descontaminación</t>
  </si>
  <si>
    <t>Construcción</t>
  </si>
  <si>
    <t>SECTOR TERCIARIO</t>
  </si>
  <si>
    <t>Comercio al por mayor y al por menor, reparación de vehículos de motor y motocicletas</t>
  </si>
  <si>
    <t>Alojamiento y la comida las actividades de servicio</t>
  </si>
  <si>
    <t>La administración pública general y la seguridad social</t>
  </si>
  <si>
    <t>Defensa, justicia, policía y bomberos</t>
  </si>
  <si>
    <t>Educación</t>
  </si>
  <si>
    <t>La salud humana y las actividades de trabajo social</t>
  </si>
  <si>
    <t>Otros servicios</t>
  </si>
  <si>
    <t>De alumbrado público</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</si>
  <si>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</si>
  <si>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</si>
  <si>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</si>
  <si>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</si>
  <si>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</si>
  <si>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</si>
  <si>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</si>
  <si>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</si>
  <si>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</si>
  <si>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</si>
  <si>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</si>
  <si>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</si>
  <si>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</si>
  <si>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</si>
  <si>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</si>
  <si>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</si>
  <si>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</si>
  <si>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</si>
  <si>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</si>
  <si>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</si>
  <si>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</si>
  <si>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</si>
  <si>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</si>
  <si>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</si>
  <si>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</si>
  <si>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</si>
  <si>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</si>
  <si>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</si>
  <si>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</si>
  <si>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</si>
  <si>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</si>
  <si>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</si>
  <si>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</si>
  <si>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</si>
  <si>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</si>
  <si>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</si>
  <si>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</si>
  <si>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</si>
  <si>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</si>
  <si>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</si>
  <si>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</si>
  <si>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</si>
  <si>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</si>
  <si>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</si>
  <si>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</si>
  <si>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</si>
  <si>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</si>
  <si>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</si>
  <si>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</si>
  <si>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</si>
  <si>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</si>
  <si>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</si>
  <si>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</si>
  <si>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</si>
  <si>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</si>
  <si>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</si>
  <si>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</si>
  <si>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</si>
  <si>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</si>
  <si>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</si>
  <si>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</si>
  <si>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</si>
  <si>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</si>
  <si>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</si>
  <si>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</si>
  <si>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</si>
  <si>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</si>
  <si>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</si>
  <si>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</si>
  <si>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</si>
  <si>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</si>
  <si>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</si>
  <si>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</si>
  <si>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</si>
  <si>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</si>
  <si>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</si>
  <si>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</si>
  <si>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</si>
  <si>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</si>
  <si>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</si>
  <si>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</si>
  <si>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</si>
  <si>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</si>
  <si>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</si>
  <si>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</si>
  <si>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</si>
  <si>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</si>
  <si>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</si>
  <si>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</si>
  <si>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</si>
  <si>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</si>
  <si>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</si>
  <si>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</si>
  <si>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</si>
  <si>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</si>
  <si>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</si>
  <si>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</si>
  <si>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</si>
  <si>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</si>
  <si>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</si>
  <si>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</si>
  <si>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</si>
  <si>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</si>
  <si>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</si>
  <si>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</si>
  <si>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</si>
  <si>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</si>
  <si>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</si>
  <si>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</si>
  <si>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</si>
  <si>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</si>
  <si>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</si>
  <si>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</si>
  <si>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</si>
  <si>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</si>
  <si>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</si>
  <si>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</si>
  <si>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</si>
  <si>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</si>
  <si>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</si>
  <si>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</si>
  <si>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</si>
  <si>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</si>
  <si>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</si>
  <si>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</si>
  <si>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</si>
  <si>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</si>
  <si>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</si>
  <si>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</si>
  <si>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</si>
  <si>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Anden vognpark af offentlig eller private services</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</si>
  <si>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</si>
  <si>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</si>
  <si>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</si>
  <si>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</si>
  <si>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</si>
  <si>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</si>
  <si>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</si>
  <si>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</si>
  <si>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</si>
  <si>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</si>
  <si>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</si>
  <si>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</si>
  <si>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</si>
  <si>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</si>
  <si>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</si>
  <si>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</si>
  <si>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</si>
  <si>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</si>
  <si>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</si>
  <si>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</si>
  <si>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</si>
  <si>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</si>
  <si>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</si>
  <si>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</si>
  <si>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</si>
  <si>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</si>
  <si>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</si>
  <si>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</si>
  <si>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</si>
  <si>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</si>
  <si>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</si>
  <si>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</si>
  <si>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</si>
  <si>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</si>
  <si>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</si>
  <si>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</si>
  <si>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</si>
  <si>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</si>
  <si>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</si>
  <si>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</si>
  <si>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</si>
  <si>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</si>
  <si>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</si>
  <si>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</si>
  <si>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</si>
  <si>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</si>
  <si>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</si>
  <si>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</si>
  <si>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</si>
  <si>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</si>
  <si>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</si>
  <si>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</si>
  <si>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</si>
  <si>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</si>
  <si>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</si>
  <si>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</si>
  <si>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</si>
  <si>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</si>
  <si>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</si>
  <si>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</si>
  <si>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</si>
  <si>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</si>
  <si>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</si>
  <si>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</si>
  <si>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</si>
  <si>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</si>
  <si>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</si>
  <si>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</si>
  <si>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</si>
  <si>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</si>
  <si>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</si>
  <si>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</si>
  <si>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</si>
  <si>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</si>
  <si>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</si>
  <si>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</si>
  <si>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</si>
  <si>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</si>
  <si>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</si>
  <si>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</si>
  <si>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</si>
  <si>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</si>
  <si>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</si>
  <si>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</si>
  <si>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</si>
  <si>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</si>
  <si>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</si>
  <si>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</si>
  <si>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</si>
  <si>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</si>
  <si>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</si>
  <si>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</si>
  <si>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</si>
  <si>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</si>
  <si>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</si>
  <si>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</si>
  <si>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</si>
  <si>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</si>
  <si>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</si>
  <si>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</si>
  <si>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</si>
  <si>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</si>
  <si>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</si>
  <si>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</si>
  <si>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</si>
  <si>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</si>
  <si>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</si>
  <si>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</si>
  <si>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passeggeri su strada e altri servizi di trasporto passeggeri su strada (taxi, turismo, scuolabus, ecc)</t>
  </si>
  <si>
    <t>Trasporto di merci su strada e servizi di trasloco</t>
  </si>
  <si>
    <t>Altra flotta per il servizio pubblico e privato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</si>
  <si>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</si>
  <si>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</si>
  <si>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</si>
  <si>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</si>
  <si>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</si>
  <si>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</si>
  <si>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</si>
  <si>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</si>
  <si>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</si>
  <si>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</si>
  <si>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</si>
  <si>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</si>
  <si>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</si>
  <si>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</si>
  <si>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</si>
  <si>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</si>
  <si>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</si>
  <si>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</si>
  <si>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</si>
  <si>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</si>
  <si>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</si>
  <si>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</si>
  <si>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</si>
  <si>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</si>
  <si>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</si>
  <si>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</si>
  <si>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</si>
  <si>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</si>
  <si>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</si>
  <si>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</si>
  <si>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</si>
  <si>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</si>
  <si>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</si>
  <si>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</si>
  <si>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</si>
  <si>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</si>
  <si>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</si>
  <si>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</si>
  <si>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</si>
  <si>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</si>
  <si>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</si>
  <si>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</si>
  <si>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</si>
  <si>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</si>
  <si>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</si>
  <si>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</si>
  <si>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</si>
  <si>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</si>
  <si>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</si>
  <si>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</si>
  <si>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</si>
  <si>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</si>
  <si>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</si>
  <si>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</si>
  <si>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</si>
  <si>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</si>
  <si>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</si>
  <si>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</si>
  <si>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</si>
  <si>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</si>
  <si>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</si>
  <si>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</si>
  <si>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</si>
  <si>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</si>
  <si>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</si>
  <si>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</si>
  <si>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</si>
  <si>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</si>
  <si>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</si>
  <si>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</si>
  <si>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</si>
  <si>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</si>
  <si>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</si>
  <si>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</si>
  <si>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</si>
  <si>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</si>
  <si>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</si>
  <si>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</si>
  <si>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</si>
  <si>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</si>
  <si>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</si>
  <si>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</si>
  <si>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</si>
  <si>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</si>
  <si>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</si>
  <si>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</si>
  <si>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</si>
  <si>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</si>
  <si>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</si>
  <si>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</si>
  <si>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</si>
  <si>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</si>
  <si>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</si>
  <si>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</si>
  <si>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</si>
  <si>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</si>
  <si>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</si>
  <si>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</si>
  <si>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</si>
  <si>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</si>
  <si>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</si>
  <si>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</si>
  <si>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</si>
  <si>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</si>
  <si>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</si>
  <si>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</si>
  <si>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</si>
  <si>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</si>
  <si>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</si>
  <si>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</si>
  <si>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</si>
  <si>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</si>
  <si>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</si>
  <si>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</si>
  <si>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</si>
  <si>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</si>
  <si>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</si>
  <si>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</si>
  <si>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</si>
  <si>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</si>
  <si>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</si>
  <si>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</si>
  <si>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</si>
  <si>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</si>
  <si>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</si>
  <si>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</si>
  <si>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</si>
  <si>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</si>
  <si>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</si>
  <si>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</si>
  <si>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</si>
  <si>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</si>
  <si>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</si>
  <si>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</si>
  <si>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</si>
  <si>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</si>
  <si>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</si>
  <si>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</si>
  <si>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</si>
  <si>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</si>
  <si>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</si>
  <si>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</si>
  <si>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</si>
  <si>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</si>
  <si>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</si>
  <si>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</si>
  <si>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</si>
  <si>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</si>
  <si>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</si>
  <si>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</si>
  <si>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</si>
  <si>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</si>
  <si>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</si>
  <si>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</si>
  <si>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</si>
  <si>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</si>
  <si>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</si>
  <si>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</si>
  <si>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</si>
  <si>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</si>
  <si>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</si>
  <si>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</si>
  <si>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</si>
  <si>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</si>
  <si>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</si>
  <si>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</si>
  <si>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</si>
  <si>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</si>
  <si>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</si>
  <si>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</si>
  <si>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</si>
  <si>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</si>
  <si>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</si>
  <si>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</si>
  <si>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</si>
  <si>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</si>
  <si>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</si>
  <si>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</si>
  <si>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</si>
  <si>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</si>
  <si>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</si>
  <si>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La Gomera</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</si>
  <si>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</si>
  <si>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</si>
  <si>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</si>
  <si>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</si>
  <si>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</si>
  <si>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</si>
  <si>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</si>
  <si>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</si>
  <si>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</si>
  <si>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</si>
  <si>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r>
      <t>UPPSKATTAD  UTSLÄPPSMINSKNING (ton CO</t>
    </r>
    <r>
      <rPr>
        <vertAlign val="subscript"/>
        <sz val="9"/>
        <color indexed="8"/>
        <rFont val="Calibri"/>
        <family val="2"/>
      </rPr>
      <t>2</t>
    </r>
    <r>
      <rPr>
        <sz val="9"/>
        <color indexed="8"/>
        <rFont val="Calibri"/>
        <family val="2"/>
      </rPr>
      <t>/år)</t>
    </r>
  </si>
  <si>
    <t>ENERGIBESPARINGSMÅL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</si>
  <si>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</si>
  <si>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</si>
  <si>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</si>
  <si>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</si>
  <si>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</si>
  <si>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</si>
  <si>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</si>
  <si>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</si>
  <si>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</si>
  <si>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</si>
  <si>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</si>
  <si>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</si>
  <si>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</si>
  <si>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</si>
  <si>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Accommodation and food service activities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</si>
  <si>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</si>
  <si>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</si>
  <si>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</si>
  <si>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</si>
  <si>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</si>
  <si>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</si>
  <si>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</si>
  <si>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</si>
  <si>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</si>
  <si>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</si>
  <si>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</si>
  <si>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</si>
  <si>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</si>
  <si>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</si>
  <si>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</si>
  <si>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</si>
  <si>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</si>
  <si>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</si>
  <si>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</si>
  <si>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</si>
  <si>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</si>
  <si>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</si>
  <si>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</si>
  <si>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</si>
  <si>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</si>
  <si>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</si>
  <si>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</si>
  <si>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</si>
  <si>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</si>
  <si>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</si>
  <si>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</si>
  <si>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</si>
  <si>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</si>
  <si>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</si>
  <si>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</si>
  <si>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</si>
  <si>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</si>
  <si>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</si>
  <si>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</si>
  <si>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</si>
  <si>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</si>
  <si>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</si>
  <si>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</si>
  <si>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</si>
  <si>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</si>
  <si>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</si>
  <si>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</si>
  <si>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</si>
  <si>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</si>
  <si>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</si>
  <si>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</si>
  <si>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</si>
  <si>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</si>
  <si>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</si>
  <si>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</si>
  <si>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</si>
  <si>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</si>
  <si>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</si>
  <si>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</si>
  <si>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</si>
  <si>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Mål for vedvarende energiforøgelse i 2020 [MWh/år]</t>
  </si>
  <si>
    <t>Forventet CO2 reduktion [ton / år]</t>
  </si>
  <si>
    <t>CONTRATOS PÚBLICOS DE EMPREITADAS, BENS E SERVIÇOS</t>
  </si>
  <si>
    <t>Apoios financeiros e incentivos</t>
  </si>
  <si>
    <t>Outras frotas de serviços públicos e privados</t>
  </si>
  <si>
    <t>Overall actions</t>
  </si>
  <si>
    <t>Acções gerais</t>
  </si>
  <si>
    <t>Acciones generales</t>
  </si>
  <si>
    <t>Azioni generali</t>
  </si>
  <si>
    <t>Üldised tegevused</t>
  </si>
  <si>
    <t>Overordnede handlinger</t>
  </si>
  <si>
    <t>Övergripande åtgärder</t>
  </si>
  <si>
    <t>Συνολική δράσεις</t>
  </si>
  <si>
    <t xml:space="preserve">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</si>
  <si>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</si>
  <si>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</si>
  <si>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</si>
  <si>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</si>
  <si>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</si>
  <si>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</si>
  <si>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</si>
  <si>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</si>
  <si>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</si>
  <si>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</si>
  <si>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</si>
  <si>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</si>
  <si>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</si>
  <si>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</si>
  <si>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</si>
  <si>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</si>
  <si>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</si>
  <si>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</si>
  <si>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</si>
  <si>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</si>
  <si>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</si>
  <si>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</si>
  <si>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</si>
  <si>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</si>
  <si>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</si>
  <si>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</si>
  <si>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Transporte terrestre de pasajeros (transporte público, taxis, transporte escolar, transporte discrecional, vehículos administraciones públicas, etc.) y transporte de mercancías por carretera y servicios de mudanza</t>
  </si>
  <si>
    <t>SUGESTÕES PARA RECOLHA DE DADOS:
- Dados da procura de formas de energia comerciais (electricidade, distribuição de calor, combustíveis fósseis, etc.) para cada sector podem ser obtidos dos fornecedores.
- Dados de formas de energia não comerciais (solar, biomassa, etc.) pode ser obtidos através de inquéritos aos utilizadores finais.
- Dados sobre a produção de energia secundária e energia primária consumida na conversão, fluxos de energia de e para armazenamento, e transferências de energia com o exterior podem ser obtidos das centrais de produção ou dos operadores.
- Para as energias renováveis e produtores privados, a informação sobre a produção pode não estar disponível. Se apenas existirem dados sobre a emissão de energia para o sistema de distribuição, estes podem ser assumidos como sendo de produção e os consumos próprios do produtor serão considerados como perdas de produção.
- A procura de energia primária é calculada a partir da informação da energia final e da energia convertida em energia secundária. No entanto, este balanço pode ser confirmado com informação sobre as importações e valiação de stocks na ilha.</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</si>
  <si>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</si>
  <si>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</si>
  <si>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</si>
  <si>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</si>
  <si>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</si>
  <si>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</si>
  <si>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</si>
  <si>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</si>
  <si>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</si>
  <si>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</si>
  <si>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</si>
  <si>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</si>
  <si>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</si>
  <si>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</si>
  <si>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</si>
  <si>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</si>
  <si>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</si>
  <si>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</si>
  <si>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</si>
  <si>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</si>
  <si>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</si>
  <si>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</si>
  <si>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</si>
  <si>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</si>
  <si>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</si>
  <si>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</si>
  <si>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</si>
  <si>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</si>
  <si>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</si>
  <si>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</si>
  <si>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</si>
  <si>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</si>
  <si>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</si>
  <si>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</si>
  <si>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</si>
  <si>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</si>
  <si>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</si>
  <si>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</si>
  <si>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</si>
  <si>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</si>
  <si>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</si>
  <si>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</si>
  <si>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</si>
  <si>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</si>
  <si>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</si>
  <si>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</si>
  <si>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</si>
  <si>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</si>
  <si>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</si>
  <si>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</si>
  <si>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</si>
  <si>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</si>
  <si>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</si>
  <si>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</si>
  <si>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</si>
  <si>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</si>
  <si>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</si>
  <si>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Alojamento, restauração e similares</t>
  </si>
  <si>
    <t>General public administration and social security</t>
  </si>
  <si>
    <t>Administração pública e segurança social</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</si>
  <si>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</si>
  <si>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</si>
  <si>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</si>
  <si>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</si>
  <si>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</si>
  <si>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</si>
  <si>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</si>
  <si>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</si>
  <si>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</si>
  <si>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</si>
  <si>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</si>
  <si>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</si>
  <si>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</si>
  <si>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</si>
  <si>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</si>
  <si>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</si>
  <si>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</si>
  <si>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</si>
  <si>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</si>
  <si>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</si>
  <si>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</si>
  <si>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</si>
  <si>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</si>
  <si>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</si>
  <si>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</si>
  <si>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</si>
  <si>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</si>
  <si>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</si>
  <si>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</si>
  <si>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</si>
  <si>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</si>
  <si>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</si>
  <si>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</si>
  <si>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</si>
  <si>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</si>
  <si>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</si>
  <si>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</si>
  <si>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</si>
  <si>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</si>
  <si>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</si>
  <si>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</si>
  <si>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</si>
  <si>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</si>
  <si>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</si>
  <si>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</si>
  <si>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</si>
  <si>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</si>
  <si>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</si>
  <si>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CO2 REDUCTION [ton/year]</t>
  </si>
  <si>
    <t>ENERGY SAVINGS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</si>
  <si>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</si>
  <si>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</si>
  <si>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</si>
  <si>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</si>
  <si>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</si>
  <si>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</si>
  <si>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</si>
  <si>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</si>
  <si>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</si>
  <si>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</si>
  <si>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</si>
  <si>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</si>
  <si>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</si>
  <si>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</si>
  <si>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</si>
  <si>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</si>
  <si>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</si>
  <si>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</si>
  <si>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</si>
  <si>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META DE POUPANÇA DE ENERGIA EM 2020 [MWh/ano]</t>
  </si>
  <si>
    <t>META DE REDUÇÃO DE EMISSÕES DE CO2 EM 2020 [t/ano]</t>
  </si>
  <si>
    <t>ORDENAMENTO DO TERRITÓRIO</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</si>
  <si>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</si>
  <si>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</si>
  <si>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</si>
  <si>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</si>
  <si>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</si>
  <si>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</si>
  <si>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</si>
  <si>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</si>
  <si>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</si>
  <si>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</si>
  <si>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</si>
  <si>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</si>
  <si>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</si>
  <si>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</si>
  <si>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</si>
  <si>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</si>
  <si>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</si>
  <si>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</si>
  <si>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</si>
  <si>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</si>
  <si>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</si>
  <si>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</si>
  <si>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</si>
  <si>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</si>
  <si>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</si>
  <si>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</si>
  <si>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</si>
  <si>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</si>
  <si>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</si>
  <si>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</si>
  <si>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</si>
  <si>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</si>
  <si>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</si>
  <si>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</si>
  <si>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</si>
  <si>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</si>
  <si>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</si>
  <si>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</si>
  <si>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</si>
  <si>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</si>
  <si>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</si>
  <si>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</si>
  <si>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</si>
  <si>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</si>
  <si>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</si>
  <si>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</si>
  <si>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</si>
  <si>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</si>
  <si>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</si>
  <si>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</si>
  <si>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</si>
  <si>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</si>
  <si>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</si>
  <si>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</si>
  <si>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</si>
  <si>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Energisparemål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</si>
  <si>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</si>
  <si>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</si>
  <si>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</si>
  <si>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</si>
  <si>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</si>
  <si>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</si>
  <si>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</si>
  <si>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</si>
  <si>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</si>
  <si>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</si>
  <si>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</si>
  <si>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</si>
  <si>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</si>
  <si>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</si>
  <si>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</si>
  <si>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</si>
  <si>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</si>
  <si>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</si>
  <si>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</si>
  <si>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</si>
  <si>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</si>
  <si>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</si>
  <si>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</si>
  <si>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</si>
  <si>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</si>
  <si>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</si>
  <si>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</si>
  <si>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</si>
  <si>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</si>
  <si>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</si>
  <si>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</si>
  <si>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</si>
  <si>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</si>
  <si>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</si>
  <si>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</si>
  <si>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</si>
  <si>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</si>
  <si>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</si>
  <si>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</si>
  <si>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</si>
  <si>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</si>
  <si>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</si>
  <si>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</si>
  <si>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</si>
  <si>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</si>
  <si>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</si>
  <si>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</si>
  <si>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</si>
  <si>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</si>
  <si>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</si>
  <si>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</si>
  <si>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</si>
  <si>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</si>
  <si>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</si>
  <si>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</si>
  <si>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</si>
  <si>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</si>
  <si>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</si>
  <si>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</si>
  <si>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</si>
  <si>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</si>
  <si>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</si>
  <si>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</si>
  <si>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</si>
  <si>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</si>
  <si>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</si>
  <si>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</si>
  <si>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</si>
  <si>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</si>
  <si>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</si>
  <si>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</si>
  <si>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</si>
  <si>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</si>
  <si>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</si>
  <si>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</si>
  <si>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</si>
  <si>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</si>
  <si>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</si>
  <si>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</si>
  <si>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</si>
  <si>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</si>
  <si>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</si>
  <si>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</si>
  <si>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</si>
  <si>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</si>
  <si>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</si>
  <si>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</si>
  <si>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</si>
  <si>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</si>
  <si>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</si>
  <si>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</si>
  <si>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</si>
  <si>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</si>
  <si>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</si>
  <si>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</si>
  <si>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</si>
  <si>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</si>
  <si>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</si>
  <si>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</si>
  <si>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</si>
  <si>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</si>
  <si>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</si>
  <si>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</si>
  <si>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</si>
  <si>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</si>
  <si>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</si>
  <si>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</si>
  <si>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</si>
  <si>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</si>
  <si>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</si>
  <si>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</si>
  <si>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</si>
  <si>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</si>
  <si>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</si>
  <si>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</si>
  <si>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</si>
  <si>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</si>
  <si>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</si>
  <si>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</si>
  <si>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</si>
  <si>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</si>
  <si>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</si>
  <si>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</si>
  <si>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</si>
  <si>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</si>
  <si>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</si>
  <si>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</si>
  <si>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</si>
  <si>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</si>
  <si>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</si>
  <si>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</si>
  <si>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</si>
  <si>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</si>
  <si>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</si>
  <si>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</si>
  <si>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</si>
  <si>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</si>
  <si>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</si>
  <si>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</si>
  <si>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</si>
  <si>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</si>
  <si>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</si>
  <si>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</si>
  <si>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</si>
  <si>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</si>
  <si>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</si>
  <si>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</si>
  <si>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</si>
  <si>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</si>
  <si>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</si>
  <si>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</si>
  <si>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</si>
  <si>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</si>
  <si>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</si>
  <si>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</si>
  <si>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</si>
  <si>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</si>
  <si>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</si>
  <si>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</si>
  <si>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</si>
  <si>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</si>
  <si>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</si>
  <si>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</si>
  <si>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</si>
  <si>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</si>
  <si>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</si>
  <si>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</si>
  <si>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</si>
  <si>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</si>
  <si>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</si>
  <si>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ΜΕΙΩΣΗΣ CO2 ΜΕΧΡΙ ΤΟ 2020 [τόνοι/έτος]</t>
  </si>
  <si>
    <t>ΣΤΟΧΟΣ ΕΞΟΙΚΟΝΟΜΗΣΗΣ ΕΝΕΡΓΕΙΑΣ ΜΕΧΡΙ ΤΟ 2020 [MWh/έτος]</t>
  </si>
  <si>
    <t>Energy infrastructures planning</t>
  </si>
  <si>
    <t>Renewable energy land use planning</t>
  </si>
  <si>
    <t>Planeamento territorial das energias renováveis</t>
  </si>
  <si>
    <t>Monitoring</t>
  </si>
  <si>
    <t>Monitorização</t>
  </si>
  <si>
    <t>Regulamentation</t>
  </si>
  <si>
    <t>Regulamentação</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</si>
  <si>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</si>
  <si>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</si>
  <si>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</si>
  <si>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</si>
  <si>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</si>
  <si>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</si>
  <si>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</si>
  <si>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</si>
  <si>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</si>
  <si>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</si>
  <si>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</si>
  <si>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</si>
  <si>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Bioenergi (biomassa)</t>
  </si>
  <si>
    <t>Distributionsförluster och egen användning</t>
  </si>
  <si>
    <t>Regional och lokal strategisk planering</t>
  </si>
  <si>
    <t>Planering för markanvändning</t>
  </si>
  <si>
    <t>Installation of 1410 m2 of solar collectors</t>
  </si>
  <si>
    <t>Citizens                         Government of the Canary Islands                  Island Local Government of La Gomera</t>
  </si>
  <si>
    <t>Installation of 3290 m2 of solar collectors</t>
  </si>
  <si>
    <t>Employers                          Government of the Canary Islands                  Island Local Government of La Gomera</t>
  </si>
  <si>
    <t>Promoting the acquisition of hybrid vehicles, plug-in hybrids and electric (Movel Plan and Renewal Plan).</t>
  </si>
  <si>
    <t>Government of Spain            Government of the Canary Islands</t>
  </si>
  <si>
    <t>Acquisition of hybrid vehicles, plug-in hybrids and electric.</t>
  </si>
  <si>
    <t>Government of Spain            Government of the Canary Islands             Councils                  Trasnport Companies</t>
  </si>
  <si>
    <t>Promoting the use of biofuels.</t>
  </si>
  <si>
    <t xml:space="preserve"> Government of the Canary Islands</t>
  </si>
  <si>
    <t>Using biofuels.</t>
  </si>
  <si>
    <t>Courses on efficient driving</t>
  </si>
  <si>
    <t>Use of public transport.</t>
  </si>
  <si>
    <t>Citizens</t>
  </si>
  <si>
    <t>Courses on efficient driving for public administration employees.</t>
  </si>
  <si>
    <t>Island Local Government of La Gomera           Government of the Canary Islands             Councils                  Trasnport Companies</t>
  </si>
  <si>
    <t xml:space="preserve">Island Local Government of La Gomera           Government of the Canary Islands             Councils              </t>
  </si>
  <si>
    <t>Private sector</t>
  </si>
  <si>
    <t xml:space="preserve">Increase the efficiency (40 %) of conventional power generation systems  by substituting the more obsolete and inefficient. From 2014 it will increase  to 52% </t>
  </si>
  <si>
    <t>Reach 1MW of mini hydraulic power</t>
  </si>
  <si>
    <t>Renovation and installation of new infrastructure in the transport and distribution grids  to increase the efficiency . Reach 92 % efficiency in 2015.</t>
  </si>
  <si>
    <t>Transmission System Operator of the Spanish electricity system and private sector</t>
  </si>
  <si>
    <t>Reach 8 MW by installing new wind farms.</t>
  </si>
  <si>
    <t>Achieve 0.06  MW installing new photovoltaic production systems .</t>
  </si>
  <si>
    <t>Biogas, reaching 1 MW</t>
  </si>
  <si>
    <t xml:space="preserve">Private sector                            Island Local Government of La Gomera          Government of the Canary Islands                    </t>
  </si>
  <si>
    <t xml:space="preserve">Private sector                            Island Local Government of La Gomera            Government of the Canary Islands                    </t>
  </si>
  <si>
    <t xml:space="preserve">Private sector                            Island Local Government of La Gomera           Government of the Canary Islands                    </t>
  </si>
  <si>
    <t>Island Local Government of La Gomera</t>
  </si>
  <si>
    <t>Future energy planning is aimed at ensuring energy supply, promoting rational energy use and maximum utilization of endogenous energy sources, integrated in the environmental aspect for sustainable development in the region. The objectives set out are headed to encourage the electricity generation from clean technology. In this sense, it is committed to promote maximum penetration of renewable energy and application of saving measures and energy efficiency, primarily in the electricity generation sector and additionally, in other applications. The promotion of the use of energy from renewable sources will rely primarily on an intensive development of wind and solar energies. It is intended to reduce by at least 25% the ratio between energy and GDP in respect of 2005, that the participation of renewable energy resources in primary energy demand represents up to 20% and reduce up to 22% of CO2 emissions compared to 2005.</t>
  </si>
  <si>
    <t>- Canary Islands Government: Department of - Canary Islands Government: Department of Employment, Industry and Trade.
- Island local Government of La Gomera.
- Endesa.
- Red Eléctrica. (Transmission System Operator of the Spanish electricity system)
- Instituto Tecnológico de Canarias, S.A. (Canary Islands Institute of Technology).
- Clúster RICAM.</t>
  </si>
  <si>
    <t>The staff allocated is qualified and trained in issues related to energy planning and renewable energy. They have expertise in these issues, as well as in different areas of engineering and management and experience and skills for putting into practice the actions related to this sector.</t>
  </si>
  <si>
    <t xml:space="preserve">Private sector is included through energy companies and business associations from the renewable energy, environment and water resources sectors. Awareness actions are proposed in order to involve the people to achieve the global objective. </t>
  </si>
  <si>
    <t>The source of funding for implementation of this energy plan will be, mainly, the Ministry of Industry, Trade and Tourism through the Programme of subsidies and agreements of co-operation, and on the other hand, private funding sources. However, the Government of Canary Islands, the Island Local Government of La Gomera and the Department competent in energy field would also be involved in funding for the implementation of the measures proposed in this Plan.
On the other hand, there are also sources of different national and international funding programs for R&amp;D&amp;I.</t>
  </si>
  <si>
    <t>The Plan compliance review will be carried out every four years. Responsible for monitoring and periodic monitoring of the Plan will be the Government of the Canary Islands together with the Island Local Government of La Gomera. The contents of the review will be: evolution and management of demand, generation capacity, disposal and storage of renewable energy, energy generation infrastructures, transmission and distribution of  electricity and oil, the conditions derived from international agreements and European regulations and state in the materialization of energy needs, energy efficiency, studying new technologies and regulatory issues that affect this field and ground transportation.
Data collection for the control and monitoring will be done yearly.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</si>
</sst>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02">
    <font>
      <sz val="11"/>
      <color theme="1"/>
      <name val="Calibri"/>
      <family val="2"/>
    </font>
    <font>
      <sz val="11"/>
      <color indexed="8"/>
      <name val="Calibri"/>
      <family val="2"/>
    </font>
    <font>
      <b/>
      <sz val="11"/>
      <color indexed="8"/>
      <name val="Calibri"/>
      <family val="2"/>
    </font>
    <font>
      <b/>
      <sz val="26"/>
      <color indexed="9"/>
      <name val="Calibri"/>
      <family val="2"/>
    </font>
    <font>
      <sz val="10"/>
      <name val="Calibri"/>
      <family val="2"/>
    </font>
    <font>
      <sz val="11"/>
      <name val="Calibri"/>
      <family val="2"/>
    </font>
    <font>
      <sz val="8"/>
      <name val="Calibri"/>
      <family val="2"/>
    </font>
    <font>
      <b/>
      <sz val="11"/>
      <name val="Calibri"/>
      <family val="2"/>
    </font>
    <font>
      <sz val="12"/>
      <name val="Calibri"/>
      <family val="2"/>
    </font>
    <font>
      <b/>
      <sz val="10"/>
      <name val="Calibri"/>
      <family val="2"/>
    </font>
    <font>
      <b/>
      <sz val="12"/>
      <name val="Calibri"/>
      <family val="2"/>
    </font>
    <font>
      <i/>
      <sz val="11"/>
      <name val="Calibri"/>
      <family val="2"/>
    </font>
    <font>
      <b/>
      <i/>
      <sz val="11"/>
      <name val="Calibri"/>
      <family val="2"/>
    </font>
    <font>
      <sz val="11"/>
      <color indexed="10"/>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sz val="9"/>
      <color indexed="8"/>
      <name val="Calibri"/>
      <family val="2"/>
    </font>
    <font>
      <b/>
      <sz val="9"/>
      <color indexed="8"/>
      <name val="Calibri"/>
      <family val="2"/>
    </font>
    <font>
      <sz val="9"/>
      <name val="Calibri"/>
      <family val="2"/>
    </font>
    <font>
      <b/>
      <sz val="16"/>
      <name val="Calibri"/>
      <family val="2"/>
    </font>
    <font>
      <b/>
      <sz val="11"/>
      <color indexed="9"/>
      <name val="Calibri"/>
      <family val="2"/>
    </font>
    <font>
      <i/>
      <sz val="12"/>
      <name val="Calibri"/>
      <family val="2"/>
    </font>
    <font>
      <b/>
      <sz val="18"/>
      <color indexed="30"/>
      <name val="Calibri"/>
      <family val="2"/>
    </font>
    <font>
      <sz val="20"/>
      <color indexed="56"/>
      <name val="Calibri"/>
      <family val="2"/>
    </font>
    <font>
      <strike/>
      <sz val="10"/>
      <name val="Calibri"/>
      <family val="2"/>
    </font>
    <font>
      <u val="single"/>
      <sz val="10"/>
      <color indexed="12"/>
      <name val="Arial"/>
      <family val="2"/>
    </font>
    <font>
      <sz val="16"/>
      <color indexed="48"/>
      <name val="Calibri"/>
      <family val="2"/>
    </font>
    <font>
      <sz val="10"/>
      <color indexed="48"/>
      <name val="Calibri"/>
      <family val="2"/>
    </font>
    <font>
      <i/>
      <sz val="11"/>
      <color indexed="23"/>
      <name val="Calibri"/>
      <family val="2"/>
    </font>
    <font>
      <i/>
      <sz val="11"/>
      <color indexed="10"/>
      <name val="Calibri"/>
      <family val="2"/>
    </font>
    <font>
      <u val="single"/>
      <sz val="12"/>
      <color indexed="12"/>
      <name val="Calibri"/>
      <family val="2"/>
    </font>
    <font>
      <sz val="10"/>
      <color indexed="10"/>
      <name val="Calibri"/>
      <family val="2"/>
    </font>
    <font>
      <b/>
      <i/>
      <u val="single"/>
      <sz val="12"/>
      <color indexed="23"/>
      <name val="Calibri"/>
      <family val="2"/>
    </font>
    <font>
      <b/>
      <sz val="28"/>
      <color indexed="30"/>
      <name val="Calibri"/>
      <family val="2"/>
    </font>
    <font>
      <sz val="18"/>
      <name val="Calibri"/>
      <family val="2"/>
    </font>
    <font>
      <sz val="16"/>
      <name val="Calibri"/>
      <family val="2"/>
    </font>
    <font>
      <sz val="14"/>
      <color indexed="8"/>
      <name val="Calibri"/>
      <family val="2"/>
    </font>
    <font>
      <b/>
      <sz val="12"/>
      <color indexed="8"/>
      <name val="Calibri"/>
      <family val="2"/>
    </font>
    <font>
      <b/>
      <sz val="16"/>
      <color indexed="8"/>
      <name val="Calibri"/>
      <family val="2"/>
    </font>
    <font>
      <b/>
      <sz val="28"/>
      <color indexed="8"/>
      <name val="Calibri"/>
      <family val="2"/>
    </font>
    <font>
      <sz val="11"/>
      <name val="Tahoma"/>
      <family val="2"/>
    </font>
    <font>
      <sz val="9"/>
      <name val="Tahoma"/>
      <family val="2"/>
    </font>
    <font>
      <b/>
      <sz val="26"/>
      <color indexed="8"/>
      <name val="Calibri"/>
      <family val="2"/>
    </font>
    <font>
      <i/>
      <sz val="26"/>
      <color indexed="8"/>
      <name val="Calibri"/>
      <family val="2"/>
    </font>
    <font>
      <b/>
      <sz val="22"/>
      <color indexed="9"/>
      <name val="Calibri"/>
      <family val="2"/>
    </font>
    <font>
      <sz val="16"/>
      <color indexed="56"/>
      <name val="Calibri"/>
      <family val="2"/>
    </font>
    <font>
      <sz val="28"/>
      <color indexed="30"/>
      <name val="Calibri"/>
      <family val="2"/>
    </font>
    <font>
      <sz val="24"/>
      <color indexed="8"/>
      <name val="Calibri"/>
      <family val="2"/>
    </font>
    <font>
      <b/>
      <sz val="24"/>
      <color indexed="8"/>
      <name val="Calibri"/>
      <family val="2"/>
    </font>
    <font>
      <b/>
      <sz val="24"/>
      <name val="Calibri"/>
      <family val="2"/>
    </font>
    <font>
      <sz val="24"/>
      <name val="Calibri"/>
      <family val="2"/>
    </font>
    <font>
      <b/>
      <sz val="14"/>
      <name val="Calibri"/>
      <family val="2"/>
    </font>
    <font>
      <sz val="18"/>
      <color indexed="8"/>
      <name val="Calibri"/>
      <family val="2"/>
    </font>
    <font>
      <b/>
      <sz val="14"/>
      <color indexed="8"/>
      <name val="Calibri"/>
      <family val="2"/>
    </font>
    <font>
      <b/>
      <sz val="26"/>
      <name val="Calibri"/>
      <family val="2"/>
    </font>
    <font>
      <sz val="26"/>
      <name val="Calibri"/>
      <family val="2"/>
    </font>
    <font>
      <b/>
      <sz val="28"/>
      <color indexed="49"/>
      <name val="Calibri"/>
      <family val="2"/>
    </font>
    <font>
      <b/>
      <sz val="28"/>
      <name val="Calibri"/>
      <family val="2"/>
    </font>
    <font>
      <sz val="28"/>
      <name val="Calibri"/>
      <family val="2"/>
    </font>
    <font>
      <sz val="14"/>
      <name val="Calibri"/>
      <family val="2"/>
    </font>
    <font>
      <b/>
      <sz val="36"/>
      <color indexed="30"/>
      <name val="Calibri"/>
      <family val="2"/>
    </font>
    <font>
      <b/>
      <sz val="22"/>
      <name val="Calibri"/>
      <family val="2"/>
    </font>
    <font>
      <b/>
      <sz val="20"/>
      <name val="Calibri"/>
      <family val="2"/>
    </font>
    <font>
      <b/>
      <sz val="9"/>
      <name val="Calibri"/>
      <family val="2"/>
    </font>
    <font>
      <i/>
      <sz val="9"/>
      <color indexed="10"/>
      <name val="Calibri"/>
      <family val="2"/>
    </font>
    <font>
      <sz val="9"/>
      <color indexed="10"/>
      <name val="Calibri"/>
      <family val="2"/>
    </font>
    <font>
      <sz val="9"/>
      <color indexed="48"/>
      <name val="Calibri"/>
      <family val="2"/>
    </font>
    <font>
      <vertAlign val="subscript"/>
      <sz val="9"/>
      <color indexed="8"/>
      <name val="Calibri"/>
      <family val="2"/>
    </font>
    <font>
      <i/>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7" fillId="0" borderId="0" applyNumberFormat="0" applyFill="0" applyBorder="0" applyAlignment="0" applyProtection="0"/>
    <xf numFmtId="0" fontId="88" fillId="19" borderId="4" applyNumberFormat="0" applyAlignment="0" applyProtection="0"/>
    <xf numFmtId="0" fontId="89" fillId="0" borderId="5" applyNumberFormat="0" applyFill="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90" fillId="26" borderId="0" applyNumberFormat="0" applyBorder="0" applyAlignment="0" applyProtection="0"/>
    <xf numFmtId="0" fontId="91" fillId="27" borderId="4" applyNumberFormat="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93" fillId="2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4" fillId="29" borderId="0" applyNumberFormat="0" applyBorder="0" applyAlignment="0" applyProtection="0"/>
    <xf numFmtId="0" fontId="1" fillId="30" borderId="6" applyNumberFormat="0" applyFont="0" applyAlignment="0" applyProtection="0"/>
    <xf numFmtId="9" fontId="1" fillId="0" borderId="0" applyFont="0" applyFill="0" applyBorder="0" applyAlignment="0" applyProtection="0"/>
    <xf numFmtId="0" fontId="95" fillId="19" borderId="7" applyNumberFormat="0" applyAlignment="0" applyProtection="0"/>
    <xf numFmtId="41" fontId="1"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1" borderId="9" applyNumberFormat="0" applyAlignment="0" applyProtection="0"/>
    <xf numFmtId="43" fontId="1" fillId="0" borderId="0" applyFont="0" applyFill="0" applyBorder="0" applyAlignment="0" applyProtection="0"/>
  </cellStyleXfs>
  <cellXfs count="349">
    <xf numFmtId="0" fontId="0" fillId="0" borderId="0" xfId="0" applyFont="1" applyAlignment="1">
      <alignment/>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vertical="center" wrapText="1"/>
    </xf>
    <xf numFmtId="0" fontId="2" fillId="0" borderId="0" xfId="0" applyFont="1" applyAlignment="1" applyProtection="1">
      <alignment/>
      <protection/>
    </xf>
    <xf numFmtId="0" fontId="2" fillId="0" borderId="0" xfId="0" applyFont="1" applyAlignment="1">
      <alignment/>
    </xf>
    <xf numFmtId="0" fontId="16" fillId="0" borderId="0" xfId="0" applyFont="1" applyAlignment="1">
      <alignment vertical="center" wrapText="1"/>
    </xf>
    <xf numFmtId="0" fontId="17" fillId="1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8" fillId="32" borderId="1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32"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vertical="center" wrapText="1"/>
      <protection locked="0"/>
    </xf>
    <xf numFmtId="0" fontId="18" fillId="33" borderId="10" xfId="0" applyFont="1" applyFill="1" applyBorder="1" applyAlignment="1" applyProtection="1">
      <alignment horizontal="lef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Border="1" applyAlignment="1" applyProtection="1">
      <alignment horizontal="justify"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horizontal="left" vertical="center" wrapText="1"/>
      <protection/>
    </xf>
    <xf numFmtId="0" fontId="7" fillId="0" borderId="0" xfId="0" applyFont="1" applyAlignment="1" applyProtection="1">
      <alignment horizontal="justify"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justify"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3" fontId="7" fillId="34" borderId="10" xfId="0" applyNumberFormat="1" applyFont="1" applyFill="1" applyBorder="1" applyAlignment="1" applyProtection="1">
      <alignment horizontal="right" vertical="center"/>
      <protection/>
    </xf>
    <xf numFmtId="0" fontId="12" fillId="0" borderId="0" xfId="0" applyFont="1" applyBorder="1" applyAlignment="1" applyProtection="1">
      <alignment vertical="center" wrapText="1"/>
      <protection/>
    </xf>
    <xf numFmtId="0" fontId="9" fillId="0" borderId="0" xfId="0" applyFont="1" applyFill="1" applyBorder="1" applyAlignment="1" applyProtection="1">
      <alignment vertical="center"/>
      <protection/>
    </xf>
    <xf numFmtId="0" fontId="13" fillId="0" borderId="0" xfId="0" applyFont="1" applyFill="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23" fillId="0" borderId="0" xfId="0" applyFont="1" applyAlignment="1" applyProtection="1">
      <alignment horizontal="right" vertical="center"/>
      <protection/>
    </xf>
    <xf numFmtId="0" fontId="37" fillId="0" borderId="0" xfId="0" applyFont="1" applyBorder="1" applyAlignment="1" applyProtection="1">
      <alignment horizontal="right" vertical="center"/>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vertical="center" wrapText="1"/>
      <protection/>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39" fillId="35" borderId="10" xfId="0" applyNumberFormat="1" applyFont="1" applyFill="1" applyBorder="1" applyAlignment="1" applyProtection="1">
      <alignment horizontal="right" vertical="center"/>
      <protection/>
    </xf>
    <xf numFmtId="0" fontId="2" fillId="35"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2"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3" fontId="39" fillId="35" borderId="10" xfId="0" applyNumberFormat="1" applyFont="1" applyFill="1" applyBorder="1" applyAlignment="1" applyProtection="1">
      <alignment horizontal="right" vertical="center" wrapText="1"/>
      <protection/>
    </xf>
    <xf numFmtId="3" fontId="7" fillId="0" borderId="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3" fontId="10" fillId="35" borderId="10" xfId="0" applyNumberFormat="1" applyFont="1" applyFill="1" applyBorder="1" applyAlignment="1" applyProtection="1">
      <alignment horizontal="right" vertical="center" wrapText="1"/>
      <protection/>
    </xf>
    <xf numFmtId="3" fontId="10" fillId="35" borderId="10" xfId="0" applyNumberFormat="1" applyFont="1" applyFill="1" applyBorder="1" applyAlignment="1" applyProtection="1">
      <alignment horizontal="right" vertical="center"/>
      <protection/>
    </xf>
    <xf numFmtId="0" fontId="7" fillId="35" borderId="12" xfId="0" applyFont="1" applyFill="1" applyBorder="1" applyAlignment="1" applyProtection="1">
      <alignment horizontal="left" vertical="center" wrapText="1"/>
      <protection/>
    </xf>
    <xf numFmtId="9" fontId="39" fillId="35" borderId="10" xfId="54"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center" vertical="center"/>
      <protection/>
    </xf>
    <xf numFmtId="3" fontId="39" fillId="35" borderId="1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7" fillId="35" borderId="10" xfId="0" applyFont="1" applyFill="1" applyBorder="1" applyAlignment="1" applyProtection="1">
      <alignment horizontal="center" vertical="center"/>
      <protection/>
    </xf>
    <xf numFmtId="0" fontId="0" fillId="0" borderId="0" xfId="0" applyFill="1" applyAlignment="1" applyProtection="1">
      <alignment/>
      <protection/>
    </xf>
    <xf numFmtId="3" fontId="8" fillId="35" borderId="10" xfId="0" applyNumberFormat="1" applyFont="1" applyFill="1" applyBorder="1" applyAlignment="1" applyProtection="1">
      <alignment horizontal="right" vertical="center" wrapText="1"/>
      <protection/>
    </xf>
    <xf numFmtId="0" fontId="45" fillId="0" borderId="0" xfId="0" applyFont="1" applyFill="1" applyBorder="1" applyAlignment="1" applyProtection="1">
      <alignment horizontal="right" vertical="center"/>
      <protection/>
    </xf>
    <xf numFmtId="0" fontId="5" fillId="10" borderId="0" xfId="0" applyFont="1" applyFill="1" applyAlignment="1" applyProtection="1">
      <alignment horizontal="center" vertical="center" wrapText="1"/>
      <protection/>
    </xf>
    <xf numFmtId="0" fontId="45" fillId="10" borderId="0" xfId="0" applyFont="1" applyFill="1" applyBorder="1" applyAlignment="1" applyProtection="1">
      <alignment horizontal="right" vertical="center"/>
      <protection/>
    </xf>
    <xf numFmtId="0" fontId="44" fillId="10" borderId="0" xfId="0" applyFont="1" applyFill="1" applyBorder="1" applyAlignment="1" applyProtection="1">
      <alignment vertical="center"/>
      <protection/>
    </xf>
    <xf numFmtId="0" fontId="5" fillId="10" borderId="0" xfId="0" applyFont="1" applyFill="1" applyAlignment="1" applyProtection="1">
      <alignment vertical="center" wrapText="1"/>
      <protection/>
    </xf>
    <xf numFmtId="0" fontId="4" fillId="10"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49" fillId="0" borderId="0" xfId="0" applyFont="1" applyFill="1" applyAlignment="1" applyProtection="1">
      <alignment vertical="center"/>
      <protection/>
    </xf>
    <xf numFmtId="0" fontId="50" fillId="0" borderId="13" xfId="0" applyFont="1" applyFill="1" applyBorder="1" applyAlignment="1" applyProtection="1">
      <alignment horizontal="left" vertical="center"/>
      <protection/>
    </xf>
    <xf numFmtId="0" fontId="50" fillId="0" borderId="13" xfId="0" applyFont="1" applyFill="1" applyBorder="1" applyAlignment="1" applyProtection="1">
      <alignment horizontal="right"/>
      <protection/>
    </xf>
    <xf numFmtId="0" fontId="50" fillId="0" borderId="13" xfId="0" applyFont="1" applyFill="1" applyBorder="1" applyAlignment="1" applyProtection="1">
      <alignment vertical="center"/>
      <protection/>
    </xf>
    <xf numFmtId="0" fontId="50" fillId="0" borderId="0" xfId="0" applyFont="1" applyFill="1" applyBorder="1" applyAlignment="1" applyProtection="1">
      <alignment vertical="center"/>
      <protection/>
    </xf>
    <xf numFmtId="3" fontId="50" fillId="0" borderId="13" xfId="0" applyNumberFormat="1" applyFont="1" applyFill="1" applyBorder="1" applyAlignment="1" applyProtection="1">
      <alignment vertical="center"/>
      <protection/>
    </xf>
    <xf numFmtId="3" fontId="49" fillId="0" borderId="0" xfId="0" applyNumberFormat="1" applyFont="1" applyFill="1" applyAlignment="1" applyProtection="1">
      <alignment vertical="center"/>
      <protection/>
    </xf>
    <xf numFmtId="3" fontId="50" fillId="0" borderId="0" xfId="0" applyNumberFormat="1" applyFont="1" applyFill="1" applyBorder="1" applyAlignment="1" applyProtection="1">
      <alignment vertical="center"/>
      <protection/>
    </xf>
    <xf numFmtId="3" fontId="50" fillId="0" borderId="13" xfId="0" applyNumberFormat="1" applyFont="1" applyFill="1" applyBorder="1" applyAlignment="1" applyProtection="1">
      <alignment horizontal="left" vertical="center"/>
      <protection/>
    </xf>
    <xf numFmtId="3" fontId="50" fillId="0" borderId="13" xfId="0" applyNumberFormat="1" applyFont="1" applyFill="1" applyBorder="1" applyAlignment="1" applyProtection="1">
      <alignment horizontal="right"/>
      <protection/>
    </xf>
    <xf numFmtId="0" fontId="51" fillId="0" borderId="13" xfId="0" applyFont="1" applyFill="1" applyBorder="1" applyAlignment="1" applyProtection="1">
      <alignment horizontal="left" vertical="center"/>
      <protection/>
    </xf>
    <xf numFmtId="3" fontId="51" fillId="0" borderId="13" xfId="0" applyNumberFormat="1" applyFont="1" applyFill="1" applyBorder="1" applyAlignment="1" applyProtection="1">
      <alignment vertical="center"/>
      <protection/>
    </xf>
    <xf numFmtId="0" fontId="51" fillId="0" borderId="13" xfId="0" applyFont="1" applyFill="1" applyBorder="1" applyAlignment="1" applyProtection="1">
      <alignment horizontal="right"/>
      <protection/>
    </xf>
    <xf numFmtId="3" fontId="51" fillId="0" borderId="0" xfId="0" applyNumberFormat="1" applyFont="1" applyFill="1" applyBorder="1" applyAlignment="1" applyProtection="1">
      <alignment vertical="center"/>
      <protection/>
    </xf>
    <xf numFmtId="0" fontId="52"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4" fillId="37" borderId="10" xfId="0" applyFont="1" applyFill="1" applyBorder="1" applyAlignment="1" applyProtection="1">
      <alignment horizontal="left" vertical="center" wrapText="1"/>
      <protection locked="0"/>
    </xf>
    <xf numFmtId="0" fontId="55" fillId="37" borderId="1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46" fillId="36" borderId="0" xfId="0" applyFont="1" applyFill="1" applyBorder="1" applyAlignment="1" applyProtection="1">
      <alignment vertical="center" wrapText="1"/>
      <protection/>
    </xf>
    <xf numFmtId="0" fontId="47" fillId="10" borderId="0" xfId="0" applyFont="1" applyFill="1" applyAlignment="1" applyProtection="1">
      <alignment vertical="center" wrapText="1"/>
      <protection/>
    </xf>
    <xf numFmtId="0" fontId="25" fillId="10" borderId="0" xfId="0" applyFont="1" applyFill="1" applyAlignment="1" applyProtection="1">
      <alignment vertical="center" wrapText="1"/>
      <protection/>
    </xf>
    <xf numFmtId="0" fontId="5" fillId="0" borderId="0" xfId="0" applyFont="1" applyAlignment="1" applyProtection="1">
      <alignment horizontal="center" vertical="center" wrapText="1"/>
      <protection/>
    </xf>
    <xf numFmtId="0" fontId="4" fillId="0" borderId="0" xfId="0" applyFont="1" applyBorder="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justify"/>
      <protection/>
    </xf>
    <xf numFmtId="0" fontId="10" fillId="0" borderId="0" xfId="0"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48" fillId="0" borderId="0" xfId="0" applyFont="1" applyBorder="1" applyAlignment="1" applyProtection="1">
      <alignment/>
      <protection/>
    </xf>
    <xf numFmtId="0" fontId="35" fillId="0" borderId="0" xfId="0" applyFont="1" applyBorder="1" applyAlignment="1" applyProtection="1">
      <alignment horizontal="center"/>
      <protection/>
    </xf>
    <xf numFmtId="0" fontId="10" fillId="0" borderId="0" xfId="0" applyFont="1" applyBorder="1" applyAlignment="1" applyProtection="1">
      <alignment/>
      <protection/>
    </xf>
    <xf numFmtId="0" fontId="37" fillId="0" borderId="0" xfId="0" applyFont="1" applyAlignment="1" applyProtection="1">
      <alignment horizontal="right" vertical="center" wrapText="1"/>
      <protection/>
    </xf>
    <xf numFmtId="0" fontId="37" fillId="0" borderId="0" xfId="0" applyFont="1" applyAlignment="1" applyProtection="1">
      <alignment horizontal="right" vertical="center"/>
      <protection/>
    </xf>
    <xf numFmtId="0" fontId="37" fillId="0" borderId="0" xfId="0" applyFont="1" applyBorder="1" applyAlignment="1" applyProtection="1">
      <alignment/>
      <protection/>
    </xf>
    <xf numFmtId="3" fontId="37" fillId="0" borderId="0" xfId="0" applyNumberFormat="1" applyFont="1" applyBorder="1" applyAlignment="1" applyProtection="1">
      <alignment horizontal="left" vertical="center"/>
      <protection/>
    </xf>
    <xf numFmtId="0" fontId="37" fillId="0" borderId="0" xfId="0" applyFont="1" applyBorder="1" applyAlignment="1" applyProtection="1">
      <alignment horizontal="right" vertical="center" wrapText="1"/>
      <protection/>
    </xf>
    <xf numFmtId="3" fontId="5" fillId="0" borderId="0" xfId="0" applyNumberFormat="1" applyFont="1" applyBorder="1" applyAlignment="1" applyProtection="1">
      <alignment horizontal="left" vertical="center"/>
      <protection/>
    </xf>
    <xf numFmtId="0" fontId="10" fillId="0" borderId="0" xfId="0" applyFont="1" applyFill="1" applyBorder="1" applyAlignment="1" applyProtection="1">
      <alignment vertical="top"/>
      <protection/>
    </xf>
    <xf numFmtId="0" fontId="26" fillId="0" borderId="0" xfId="0" applyFont="1" applyBorder="1" applyAlignment="1" applyProtection="1">
      <alignment/>
      <protection/>
    </xf>
    <xf numFmtId="0" fontId="31" fillId="0" borderId="0" xfId="0" applyFont="1" applyAlignment="1" applyProtection="1">
      <alignment wrapText="1"/>
      <protection/>
    </xf>
    <xf numFmtId="0" fontId="5" fillId="0" borderId="0" xfId="0" applyFont="1" applyBorder="1" applyAlignment="1" applyProtection="1">
      <alignment/>
      <protection/>
    </xf>
    <xf numFmtId="0" fontId="13" fillId="0" borderId="0" xfId="0" applyFont="1" applyBorder="1" applyAlignment="1" applyProtection="1">
      <alignment horizontal="left"/>
      <protection/>
    </xf>
    <xf numFmtId="0" fontId="28" fillId="0" borderId="0" xfId="0" applyFont="1" applyBorder="1" applyAlignment="1" applyProtection="1">
      <alignment horizontal="right"/>
      <protection/>
    </xf>
    <xf numFmtId="0" fontId="29" fillId="0" borderId="0" xfId="0" applyFont="1" applyBorder="1" applyAlignment="1" applyProtection="1">
      <alignment/>
      <protection/>
    </xf>
    <xf numFmtId="0" fontId="35" fillId="0" borderId="0" xfId="0" applyFont="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Border="1" applyAlignment="1" applyProtection="1">
      <alignment/>
      <protection/>
    </xf>
    <xf numFmtId="0" fontId="3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3" fontId="10" fillId="35" borderId="10" xfId="0" applyNumberFormat="1" applyFont="1" applyFill="1" applyBorder="1" applyAlignment="1" applyProtection="1">
      <alignment horizontal="right" vertical="center"/>
      <protection locked="0"/>
    </xf>
    <xf numFmtId="0" fontId="4" fillId="10" borderId="0" xfId="0" applyFont="1" applyFill="1" applyBorder="1" applyAlignment="1" applyProtection="1">
      <alignment horizontal="center" vertical="center"/>
      <protection/>
    </xf>
    <xf numFmtId="0" fontId="56" fillId="10" borderId="0" xfId="0" applyFont="1" applyFill="1" applyBorder="1" applyAlignment="1" applyProtection="1">
      <alignment horizontal="center" vertical="center"/>
      <protection/>
    </xf>
    <xf numFmtId="0" fontId="57" fillId="10" borderId="0" xfId="0" applyFont="1" applyFill="1" applyBorder="1" applyAlignment="1" applyProtection="1">
      <alignment vertical="center" wrapText="1"/>
      <protection/>
    </xf>
    <xf numFmtId="0" fontId="37" fillId="0" borderId="0" xfId="0" applyFont="1" applyAlignment="1" applyProtection="1">
      <alignment horizontal="left" vertical="center"/>
      <protection/>
    </xf>
    <xf numFmtId="3" fontId="8" fillId="32" borderId="10"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wrapText="1"/>
      <protection/>
    </xf>
    <xf numFmtId="0" fontId="37" fillId="0" borderId="0" xfId="0" applyFont="1" applyBorder="1" applyAlignment="1" applyProtection="1">
      <alignment horizontal="center"/>
      <protection/>
    </xf>
    <xf numFmtId="0" fontId="36"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Border="1" applyAlignment="1" applyProtection="1">
      <alignment/>
      <protection/>
    </xf>
    <xf numFmtId="0" fontId="4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40" fillId="0" borderId="13" xfId="0" applyFont="1" applyFill="1" applyBorder="1" applyAlignment="1" applyProtection="1">
      <alignment horizontal="right"/>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quotePrefix="1">
      <alignment horizontal="center" vertical="center" wrapText="1"/>
      <protection/>
    </xf>
    <xf numFmtId="164" fontId="0" fillId="35" borderId="10" xfId="0" applyNumberFormat="1" applyFill="1" applyBorder="1" applyAlignment="1" applyProtection="1">
      <alignment horizontal="center"/>
      <protection/>
    </xf>
    <xf numFmtId="0" fontId="2"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0" fontId="39" fillId="0" borderId="10" xfId="0" applyFont="1" applyBorder="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wrapText="1"/>
      <protection/>
    </xf>
    <xf numFmtId="0" fontId="0" fillId="0" borderId="0" xfId="0" applyAlignment="1" applyProtection="1">
      <alignment/>
      <protection/>
    </xf>
    <xf numFmtId="0" fontId="58" fillId="0" borderId="0" xfId="0" applyFont="1" applyAlignment="1" applyProtection="1">
      <alignment horizontal="justify" vertical="center"/>
      <protection/>
    </xf>
    <xf numFmtId="0" fontId="58" fillId="0" borderId="0" xfId="0" applyFont="1" applyBorder="1" applyAlignment="1" applyProtection="1">
      <alignment vertical="center"/>
      <protection/>
    </xf>
    <xf numFmtId="0" fontId="59" fillId="0" borderId="0" xfId="0" applyFont="1" applyAlignment="1" applyProtection="1">
      <alignment/>
      <protection/>
    </xf>
    <xf numFmtId="0" fontId="60" fillId="0" borderId="0" xfId="0" applyFont="1" applyBorder="1" applyAlignment="1" applyProtection="1">
      <alignment/>
      <protection/>
    </xf>
    <xf numFmtId="0" fontId="18" fillId="33" borderId="12" xfId="0" applyFont="1" applyFill="1" applyBorder="1" applyAlignment="1" applyProtection="1">
      <alignment horizontal="left" vertical="center" wrapText="1"/>
      <protection/>
    </xf>
    <xf numFmtId="0" fontId="18" fillId="32" borderId="10" xfId="0" applyFont="1" applyFill="1" applyBorder="1" applyAlignment="1" applyProtection="1">
      <alignment wrapText="1"/>
      <protection locked="0"/>
    </xf>
    <xf numFmtId="0" fontId="5" fillId="35" borderId="12"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16" fillId="35" borderId="10" xfId="0" applyNumberFormat="1" applyFont="1" applyFill="1" applyBorder="1" applyAlignment="1" applyProtection="1">
      <alignment horizontal="right" vertical="center"/>
      <protection/>
    </xf>
    <xf numFmtId="3" fontId="16" fillId="35" borderId="10" xfId="0" applyNumberFormat="1" applyFont="1" applyFill="1" applyBorder="1" applyAlignment="1" applyProtection="1">
      <alignment horizontal="right" vertical="center" wrapText="1"/>
      <protection/>
    </xf>
    <xf numFmtId="9" fontId="16" fillId="35" borderId="10" xfId="54" applyFont="1" applyFill="1" applyBorder="1" applyAlignment="1" applyProtection="1">
      <alignment horizontal="right" vertical="center" wrapText="1"/>
      <protection/>
    </xf>
    <xf numFmtId="1" fontId="16" fillId="35" borderId="10" xfId="54" applyNumberFormat="1" applyFont="1" applyFill="1" applyBorder="1" applyAlignment="1" applyProtection="1">
      <alignment horizontal="right" vertical="center" wrapText="1"/>
      <protection/>
    </xf>
    <xf numFmtId="164" fontId="16" fillId="35" borderId="10" xfId="0" applyNumberFormat="1" applyFont="1" applyFill="1" applyBorder="1" applyAlignment="1" applyProtection="1">
      <alignment horizontal="center" vertical="center"/>
      <protection/>
    </xf>
    <xf numFmtId="164" fontId="0" fillId="35" borderId="10" xfId="0" applyNumberFormat="1" applyFill="1" applyBorder="1" applyAlignment="1" applyProtection="1">
      <alignment vertical="center"/>
      <protection/>
    </xf>
    <xf numFmtId="164" fontId="0" fillId="35" borderId="10" xfId="0" applyNumberFormat="1" applyFill="1" applyBorder="1" applyAlignment="1" applyProtection="1">
      <alignment horizontal="right" vertical="center"/>
      <protection/>
    </xf>
    <xf numFmtId="0" fontId="62" fillId="0" borderId="0" xfId="0" applyFont="1" applyBorder="1" applyAlignment="1" applyProtection="1">
      <alignment vertical="center" wrapText="1"/>
      <protection/>
    </xf>
    <xf numFmtId="0" fontId="63" fillId="33" borderId="10"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protection/>
    </xf>
    <xf numFmtId="0" fontId="7" fillId="36" borderId="10" xfId="0" applyFont="1" applyFill="1" applyBorder="1" applyAlignment="1" applyProtection="1">
      <alignment horizontal="left" vertical="center"/>
      <protection/>
    </xf>
    <xf numFmtId="0" fontId="7" fillId="36" borderId="10" xfId="0" applyFont="1" applyFill="1" applyBorder="1" applyAlignment="1" applyProtection="1">
      <alignment horizontal="center" vertical="center"/>
      <protection/>
    </xf>
    <xf numFmtId="3" fontId="7" fillId="36" borderId="10" xfId="0" applyNumberFormat="1" applyFont="1" applyFill="1" applyBorder="1" applyAlignment="1" applyProtection="1">
      <alignment horizontal="right" vertical="center"/>
      <protection/>
    </xf>
    <xf numFmtId="0" fontId="39" fillId="0" borderId="10" xfId="0" applyFont="1" applyBorder="1" applyAlignment="1" applyProtection="1">
      <alignment vertical="center" wrapText="1"/>
      <protection/>
    </xf>
    <xf numFmtId="3" fontId="5" fillId="34" borderId="10" xfId="0" applyNumberFormat="1" applyFont="1" applyFill="1" applyBorder="1" applyAlignment="1" applyProtection="1">
      <alignment horizontal="right" vertical="center"/>
      <protection/>
    </xf>
    <xf numFmtId="0" fontId="39" fillId="35" borderId="10" xfId="0" applyFont="1" applyFill="1" applyBorder="1" applyAlignment="1" applyProtection="1">
      <alignment horizontal="center" vertical="center" wrapText="1"/>
      <protection/>
    </xf>
    <xf numFmtId="0" fontId="65" fillId="0" borderId="0" xfId="0" applyFont="1" applyBorder="1" applyAlignment="1" applyProtection="1">
      <alignment/>
      <protection/>
    </xf>
    <xf numFmtId="0" fontId="66" fillId="0" borderId="0" xfId="0" applyFont="1" applyAlignment="1" applyProtection="1">
      <alignment wrapText="1"/>
      <protection/>
    </xf>
    <xf numFmtId="0" fontId="20" fillId="0" borderId="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Border="1" applyAlignment="1" applyProtection="1">
      <alignment horizontal="right"/>
      <protection/>
    </xf>
    <xf numFmtId="0" fontId="68" fillId="0" borderId="0" xfId="0" applyFont="1" applyBorder="1" applyAlignment="1" applyProtection="1">
      <alignment/>
      <protection/>
    </xf>
    <xf numFmtId="9" fontId="20" fillId="35" borderId="10" xfId="54" applyFont="1" applyFill="1" applyBorder="1" applyAlignment="1" applyProtection="1">
      <alignment horizontal="center" vertical="top"/>
      <protection/>
    </xf>
    <xf numFmtId="0" fontId="25" fillId="10" borderId="0" xfId="0" applyFont="1" applyFill="1" applyAlignment="1" applyProtection="1">
      <alignment horizontal="center" vertical="center" wrapText="1"/>
      <protection/>
    </xf>
    <xf numFmtId="0" fontId="18" fillId="0" borderId="0" xfId="0" applyFont="1" applyAlignment="1">
      <alignment vertical="center" wrapText="1"/>
    </xf>
    <xf numFmtId="0" fontId="0" fillId="35" borderId="0" xfId="0" applyFill="1" applyAlignment="1">
      <alignment/>
    </xf>
    <xf numFmtId="0" fontId="0" fillId="0" borderId="0" xfId="0" applyFill="1" applyAlignment="1">
      <alignment/>
    </xf>
    <xf numFmtId="0" fontId="0" fillId="0" borderId="0" xfId="0" applyFill="1" applyAlignment="1">
      <alignment vertical="top"/>
    </xf>
    <xf numFmtId="0" fontId="0" fillId="0" borderId="0" xfId="0" applyAlignment="1">
      <alignment vertical="top"/>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locked="0"/>
    </xf>
    <xf numFmtId="3" fontId="5" fillId="32" borderId="10" xfId="0" applyNumberFormat="1" applyFont="1" applyFill="1" applyBorder="1" applyAlignment="1" applyProtection="1">
      <alignment horizontal="right" vertical="center" wrapText="1"/>
      <protection locked="0"/>
    </xf>
    <xf numFmtId="164" fontId="0" fillId="32" borderId="10" xfId="0" applyNumberFormat="1" applyFill="1" applyBorder="1" applyAlignment="1" applyProtection="1">
      <alignment/>
      <protection locked="0"/>
    </xf>
    <xf numFmtId="164" fontId="5" fillId="32" borderId="10" xfId="0" applyNumberFormat="1" applyFont="1" applyFill="1" applyBorder="1" applyAlignment="1" applyProtection="1">
      <alignment/>
      <protection locked="0"/>
    </xf>
    <xf numFmtId="164" fontId="7" fillId="32" borderId="10" xfId="0" applyNumberFormat="1" applyFont="1" applyFill="1" applyBorder="1" applyAlignment="1" applyProtection="1" quotePrefix="1">
      <alignment horizontal="center" vertical="center" wrapText="1"/>
      <protection locked="0"/>
    </xf>
    <xf numFmtId="164" fontId="7" fillId="32" borderId="10" xfId="0" applyNumberFormat="1" applyFont="1" applyFill="1" applyBorder="1" applyAlignment="1" applyProtection="1">
      <alignment horizontal="center" vertical="center"/>
      <protection locked="0"/>
    </xf>
    <xf numFmtId="164" fontId="5" fillId="32" borderId="10" xfId="0" applyNumberFormat="1" applyFont="1" applyFill="1" applyBorder="1" applyAlignment="1" applyProtection="1">
      <alignment horizontal="right" vertical="center"/>
      <protection locked="0"/>
    </xf>
    <xf numFmtId="164" fontId="2" fillId="32" borderId="10" xfId="0" applyNumberFormat="1" applyFont="1" applyFill="1" applyBorder="1" applyAlignment="1" applyProtection="1" quotePrefix="1">
      <alignment horizontal="center" vertical="center" wrapText="1"/>
      <protection locked="0"/>
    </xf>
    <xf numFmtId="164" fontId="2" fillId="32" borderId="10" xfId="0" applyNumberFormat="1" applyFon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wrapText="1"/>
      <protection locked="0"/>
    </xf>
    <xf numFmtId="0" fontId="18" fillId="37" borderId="10" xfId="0" applyFont="1" applyFill="1" applyBorder="1" applyAlignment="1" applyProtection="1">
      <alignment wrapText="1"/>
      <protection locked="0"/>
    </xf>
    <xf numFmtId="0" fontId="20" fillId="37" borderId="10" xfId="0" applyFont="1" applyFill="1" applyBorder="1" applyAlignment="1" applyProtection="1">
      <alignment horizontal="left" vertical="center" wrapText="1"/>
      <protection locked="0"/>
    </xf>
    <xf numFmtId="0" fontId="20" fillId="37" borderId="10" xfId="0" applyFont="1" applyFill="1" applyBorder="1" applyAlignment="1" applyProtection="1">
      <alignment horizontal="left" vertical="center" wrapText="1"/>
      <protection locked="0"/>
    </xf>
    <xf numFmtId="0" fontId="67" fillId="37"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vertical="center" wrapText="1"/>
      <protection locked="0"/>
    </xf>
    <xf numFmtId="9" fontId="37" fillId="37" borderId="10" xfId="54" applyFont="1" applyFill="1" applyBorder="1" applyAlignment="1" applyProtection="1">
      <alignment horizontal="center" vertical="center"/>
      <protection locked="0"/>
    </xf>
    <xf numFmtId="3" fontId="10" fillId="37" borderId="10" xfId="0" applyNumberFormat="1" applyFont="1" applyFill="1" applyBorder="1" applyAlignment="1" applyProtection="1">
      <alignment horizontal="right" vertical="center" wrapText="1"/>
      <protection locked="0"/>
    </xf>
    <xf numFmtId="3" fontId="8" fillId="37" borderId="10" xfId="0" applyNumberFormat="1" applyFont="1" applyFill="1" applyBorder="1" applyAlignment="1" applyProtection="1">
      <alignment horizontal="right" vertical="center" wrapText="1"/>
      <protection locked="0"/>
    </xf>
    <xf numFmtId="0" fontId="4" fillId="37" borderId="10" xfId="0" applyFont="1" applyFill="1" applyBorder="1" applyAlignment="1" applyProtection="1">
      <alignment horizontal="left" vertical="center"/>
      <protection locked="0"/>
    </xf>
    <xf numFmtId="3" fontId="5" fillId="32" borderId="10" xfId="0" applyNumberFormat="1" applyFont="1" applyFill="1" applyBorder="1" applyAlignment="1" applyProtection="1">
      <alignment horizontal="left" vertical="center" wrapText="1"/>
      <protection locked="0"/>
    </xf>
    <xf numFmtId="0" fontId="16" fillId="0" borderId="1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0" fillId="35" borderId="0" xfId="0" applyFill="1" applyAlignment="1">
      <alignment vertical="top" wrapText="1"/>
    </xf>
    <xf numFmtId="0" fontId="46"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left" vertical="center" wrapText="1"/>
      <protection/>
    </xf>
    <xf numFmtId="0" fontId="39" fillId="35" borderId="10"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2" fillId="35" borderId="12"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0" xfId="0" applyFont="1" applyFill="1" applyBorder="1" applyAlignment="1" applyProtection="1">
      <alignment horizontal="center" vertical="center"/>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2" fillId="35" borderId="16" xfId="0" applyFont="1" applyFill="1" applyBorder="1" applyAlignment="1" applyProtection="1" quotePrefix="1">
      <alignment horizontal="center" vertical="center" wrapText="1"/>
      <protection/>
    </xf>
    <xf numFmtId="0" fontId="2" fillId="35" borderId="14" xfId="0" applyFont="1" applyFill="1" applyBorder="1" applyAlignment="1" applyProtection="1" quotePrefix="1">
      <alignment horizontal="center" vertical="center" wrapText="1"/>
      <protection/>
    </xf>
    <xf numFmtId="0" fontId="2" fillId="35" borderId="10" xfId="0" applyFont="1" applyFill="1" applyBorder="1" applyAlignment="1" applyProtection="1">
      <alignment horizontal="center" vertical="center" wrapText="1"/>
      <protection/>
    </xf>
    <xf numFmtId="0" fontId="25" fillId="10" borderId="0" xfId="0" applyFont="1" applyFill="1" applyAlignment="1" applyProtection="1">
      <alignment horizontal="center" vertical="center" wrapText="1"/>
      <protection/>
    </xf>
    <xf numFmtId="0" fontId="61" fillId="0" borderId="10" xfId="0" applyFont="1" applyBorder="1" applyAlignment="1" applyProtection="1">
      <alignment horizontal="right" vertical="top" wrapText="1"/>
      <protection/>
    </xf>
    <xf numFmtId="0" fontId="61" fillId="0" borderId="10" xfId="0" applyFont="1" applyBorder="1" applyAlignment="1" applyProtection="1">
      <alignment wrapText="1"/>
      <protection/>
    </xf>
    <xf numFmtId="49" fontId="61" fillId="37" borderId="12" xfId="0" applyNumberFormat="1" applyFont="1" applyFill="1" applyBorder="1" applyAlignment="1" applyProtection="1">
      <alignment horizontal="left" vertical="top" wrapText="1"/>
      <protection locked="0"/>
    </xf>
    <xf numFmtId="49" fontId="61" fillId="37" borderId="17" xfId="0" applyNumberFormat="1" applyFont="1" applyFill="1" applyBorder="1" applyAlignment="1" applyProtection="1">
      <alignment horizontal="left" vertical="top" wrapText="1"/>
      <protection locked="0"/>
    </xf>
    <xf numFmtId="49" fontId="61" fillId="37" borderId="15" xfId="0" applyNumberFormat="1" applyFont="1" applyFill="1" applyBorder="1" applyAlignment="1" applyProtection="1">
      <alignment horizontal="left" vertical="top" wrapText="1"/>
      <protection locked="0"/>
    </xf>
    <xf numFmtId="0" fontId="53" fillId="37" borderId="10" xfId="0" applyFont="1" applyFill="1" applyBorder="1" applyAlignment="1" applyProtection="1">
      <alignment horizontal="center" vertical="center"/>
      <protection/>
    </xf>
    <xf numFmtId="0" fontId="61" fillId="37" borderId="12" xfId="0" applyFont="1" applyFill="1" applyBorder="1" applyAlignment="1" applyProtection="1">
      <alignment horizontal="left" vertical="top" wrapText="1"/>
      <protection locked="0"/>
    </xf>
    <xf numFmtId="0" fontId="61" fillId="37" borderId="17" xfId="0" applyFont="1" applyFill="1" applyBorder="1" applyAlignment="1" applyProtection="1">
      <alignment horizontal="left" vertical="top" wrapText="1"/>
      <protection locked="0"/>
    </xf>
    <xf numFmtId="0" fontId="61" fillId="37" borderId="15" xfId="0" applyFont="1" applyFill="1" applyBorder="1" applyAlignment="1" applyProtection="1">
      <alignment horizontal="left" vertical="top" wrapText="1"/>
      <protection locked="0"/>
    </xf>
    <xf numFmtId="6" fontId="61" fillId="37" borderId="12" xfId="0" applyNumberFormat="1" applyFont="1" applyFill="1" applyBorder="1" applyAlignment="1" applyProtection="1">
      <alignment horizontal="left" vertical="top" wrapText="1"/>
      <protection locked="0"/>
    </xf>
    <xf numFmtId="0" fontId="5" fillId="0" borderId="0" xfId="0" applyFont="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24" fillId="0" borderId="0" xfId="0" applyFont="1" applyAlignment="1" applyProtection="1">
      <alignment/>
      <protection/>
    </xf>
    <xf numFmtId="0" fontId="24" fillId="0" borderId="0" xfId="0" applyFont="1" applyAlignment="1" applyProtection="1">
      <alignment/>
      <protection/>
    </xf>
    <xf numFmtId="0" fontId="11" fillId="0" borderId="0" xfId="0" applyFont="1" applyBorder="1" applyAlignment="1" applyProtection="1">
      <alignment horizontal="left" vertical="center" wrapText="1"/>
      <protection/>
    </xf>
    <xf numFmtId="0" fontId="32" fillId="0" borderId="0" xfId="47" applyFont="1" applyBorder="1" applyAlignment="1" applyProtection="1">
      <alignment horizontal="left"/>
      <protection/>
    </xf>
    <xf numFmtId="0" fontId="2" fillId="35" borderId="12"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wrapText="1"/>
      <protection/>
    </xf>
    <xf numFmtId="3" fontId="2" fillId="35" borderId="17"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3" fontId="7" fillId="35" borderId="12" xfId="0" applyNumberFormat="1" applyFont="1" applyFill="1" applyBorder="1" applyAlignment="1" applyProtection="1">
      <alignment horizontal="center" vertical="center" wrapText="1"/>
      <protection/>
    </xf>
    <xf numFmtId="3" fontId="7" fillId="35" borderId="17" xfId="0" applyNumberFormat="1" applyFont="1" applyFill="1" applyBorder="1" applyAlignment="1" applyProtection="1">
      <alignment horizontal="center" vertical="center" wrapText="1"/>
      <protection/>
    </xf>
    <xf numFmtId="3" fontId="7" fillId="35" borderId="15" xfId="0" applyNumberFormat="1" applyFont="1" applyFill="1" applyBorder="1" applyAlignment="1" applyProtection="1">
      <alignment horizontal="center" vertical="center" wrapText="1"/>
      <protection/>
    </xf>
    <xf numFmtId="3" fontId="7" fillId="35" borderId="16"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wrapText="1"/>
      <protection/>
    </xf>
    <xf numFmtId="3" fontId="7" fillId="35" borderId="14"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0" fillId="35" borderId="10" xfId="0" applyFill="1" applyBorder="1" applyAlignment="1" applyProtection="1">
      <alignment vertical="center" wrapText="1"/>
      <protection/>
    </xf>
    <xf numFmtId="0" fontId="7" fillId="35" borderId="16"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3" fontId="2" fillId="35" borderId="16"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5" borderId="14"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7" fillId="35" borderId="19" xfId="0" applyFont="1" applyFill="1" applyBorder="1" applyAlignment="1" applyProtection="1">
      <alignment horizontal="left"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23" xfId="0" applyFont="1" applyFill="1" applyBorder="1" applyAlignment="1" applyProtection="1">
      <alignment horizontal="left" vertical="center" wrapText="1"/>
      <protection/>
    </xf>
    <xf numFmtId="0" fontId="7" fillId="35" borderId="10"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1" fillId="35" borderId="10" xfId="0" applyFont="1" applyFill="1" applyBorder="1" applyAlignment="1" applyProtection="1">
      <alignment horizontal="left"/>
      <protection/>
    </xf>
    <xf numFmtId="0" fontId="7" fillId="35" borderId="12"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3" fontId="21" fillId="37" borderId="12" xfId="0" applyNumberFormat="1" applyFont="1" applyFill="1" applyBorder="1" applyAlignment="1" applyProtection="1">
      <alignment horizontal="left" vertical="center"/>
      <protection locked="0"/>
    </xf>
    <xf numFmtId="3" fontId="21" fillId="37" borderId="15" xfId="0" applyNumberFormat="1" applyFont="1" applyFill="1" applyBorder="1" applyAlignment="1" applyProtection="1">
      <alignment horizontal="left" vertical="center"/>
      <protection locked="0"/>
    </xf>
    <xf numFmtId="0" fontId="2" fillId="35" borderId="16"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7" fillId="34" borderId="12"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34" borderId="15" xfId="0" applyFont="1" applyFill="1" applyBorder="1" applyAlignment="1" applyProtection="1">
      <alignment horizontal="left" vertical="center"/>
      <protection/>
    </xf>
    <xf numFmtId="3" fontId="7" fillId="0" borderId="16" xfId="0" applyNumberFormat="1" applyFont="1" applyFill="1" applyBorder="1" applyAlignment="1" applyProtection="1">
      <alignment horizontal="right" vertical="center" wrapText="1"/>
      <protection locked="0"/>
    </xf>
    <xf numFmtId="3" fontId="7" fillId="0" borderId="11"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37" borderId="16" xfId="0" applyNumberFormat="1" applyFont="1" applyFill="1" applyBorder="1" applyAlignment="1" applyProtection="1">
      <alignment horizontal="right" vertical="center"/>
      <protection locked="0"/>
    </xf>
    <xf numFmtId="3" fontId="7" fillId="37" borderId="11" xfId="0" applyNumberFormat="1" applyFont="1" applyFill="1" applyBorder="1" applyAlignment="1" applyProtection="1">
      <alignment horizontal="right" vertical="center"/>
      <protection locked="0"/>
    </xf>
    <xf numFmtId="3" fontId="7" fillId="37" borderId="14" xfId="0" applyNumberFormat="1" applyFont="1" applyFill="1" applyBorder="1" applyAlignment="1" applyProtection="1">
      <alignment horizontal="right" vertical="center"/>
      <protection locked="0"/>
    </xf>
    <xf numFmtId="0" fontId="7" fillId="34" borderId="16"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protection/>
    </xf>
    <xf numFmtId="0" fontId="35" fillId="0" borderId="13" xfId="0" applyFont="1" applyBorder="1" applyAlignment="1" applyProtection="1">
      <alignment vertical="center"/>
      <protection/>
    </xf>
    <xf numFmtId="0" fontId="7"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21" fillId="37" borderId="10" xfId="0" applyFont="1" applyFill="1" applyBorder="1" applyAlignment="1" applyProtection="1">
      <alignment horizontal="left" vertical="center"/>
      <protection locked="0"/>
    </xf>
    <xf numFmtId="0" fontId="64" fillId="37" borderId="12" xfId="0" applyFont="1" applyFill="1" applyBorder="1" applyAlignment="1" applyProtection="1">
      <alignment horizontal="left" vertical="center"/>
      <protection locked="0"/>
    </xf>
    <xf numFmtId="0" fontId="64" fillId="37" borderId="17" xfId="0" applyFont="1" applyFill="1" applyBorder="1" applyAlignment="1" applyProtection="1">
      <alignment horizontal="left" vertical="center"/>
      <protection locked="0"/>
    </xf>
    <xf numFmtId="0" fontId="64" fillId="37" borderId="15" xfId="0" applyFont="1" applyFill="1" applyBorder="1" applyAlignment="1" applyProtection="1">
      <alignment horizontal="left" vertical="center"/>
      <protection locked="0"/>
    </xf>
    <xf numFmtId="0" fontId="35" fillId="0" borderId="13" xfId="0" applyFont="1" applyBorder="1" applyAlignment="1" applyProtection="1">
      <alignment horizontal="justify" vertical="center"/>
      <protection/>
    </xf>
    <xf numFmtId="0" fontId="61" fillId="37" borderId="12" xfId="0" applyNumberFormat="1" applyFont="1" applyFill="1" applyBorder="1" applyAlignment="1" applyProtection="1">
      <alignment horizontal="left" vertical="top" wrapText="1"/>
      <protection locked="0"/>
    </xf>
    <xf numFmtId="0" fontId="61" fillId="37" borderId="17" xfId="0" applyNumberFormat="1" applyFont="1" applyFill="1" applyBorder="1" applyAlignment="1" applyProtection="1">
      <alignment horizontal="left" vertical="top" wrapText="1"/>
      <protection locked="0"/>
    </xf>
    <xf numFmtId="0" fontId="61" fillId="37" borderId="15" xfId="0" applyNumberFormat="1" applyFont="1" applyFill="1" applyBorder="1" applyAlignment="1" applyProtection="1">
      <alignment horizontal="left" vertical="top"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26"/>
  <sheetViews>
    <sheetView showGridLines="0" zoomScale="70" zoomScaleNormal="70" zoomScalePageLayoutView="0" workbookViewId="0" topLeftCell="A1">
      <selection activeCell="B5" sqref="B5"/>
    </sheetView>
  </sheetViews>
  <sheetFormatPr defaultColWidth="9.140625" defaultRowHeight="15"/>
  <cols>
    <col min="1" max="1" width="33.421875" style="172" customWidth="1"/>
    <col min="2" max="2" width="43.7109375" style="172" customWidth="1"/>
    <col min="3" max="3" width="73.7109375" style="172" customWidth="1"/>
    <col min="4" max="5" width="0" style="172" hidden="1" customWidth="1"/>
    <col min="6" max="6" width="22.421875" style="172" hidden="1" customWidth="1"/>
    <col min="7" max="7" width="18.00390625" style="172" hidden="1" customWidth="1"/>
    <col min="8" max="14" width="0" style="172" hidden="1" customWidth="1"/>
    <col min="15" max="16384" width="9.140625" style="172" customWidth="1"/>
  </cols>
  <sheetData>
    <row r="1" spans="1:14" s="21" customFormat="1" ht="116.25" customHeight="1">
      <c r="A1" s="112"/>
      <c r="B1" s="238" t="str">
        <f>Translation!$A$31</f>
        <v>Plan Insular de Acción de Energía Sostenible  (ISEAP)</v>
      </c>
      <c r="C1" s="238"/>
      <c r="D1" s="82"/>
      <c r="E1" s="82"/>
      <c r="F1" s="82"/>
      <c r="G1" s="82"/>
      <c r="H1" s="82"/>
      <c r="I1" s="82"/>
      <c r="J1" s="82"/>
      <c r="K1" s="82"/>
      <c r="L1" s="82"/>
      <c r="M1" s="82"/>
      <c r="N1" s="82"/>
    </row>
    <row r="2" spans="1:14" s="21" customFormat="1" ht="28.5" customHeight="1">
      <c r="A2" s="239" t="s">
        <v>202</v>
      </c>
      <c r="B2" s="239"/>
      <c r="C2" s="113"/>
      <c r="D2" s="77"/>
      <c r="E2" s="77"/>
      <c r="F2" s="78" t="str">
        <f>Translation!$A$10</f>
        <v>Isla</v>
      </c>
      <c r="G2" s="79" t="str">
        <f>'Start here'!$B$5</f>
        <v>La Gomera</v>
      </c>
      <c r="H2" s="81"/>
      <c r="I2" s="81"/>
      <c r="J2" s="81"/>
      <c r="K2" s="81"/>
      <c r="L2" s="81"/>
      <c r="M2" s="81"/>
      <c r="N2" s="81"/>
    </row>
    <row r="4" spans="1:31" ht="30" customHeight="1">
      <c r="A4" s="171" t="str">
        <f>Translation!A9</f>
        <v>Idioma</v>
      </c>
      <c r="B4" s="102" t="s">
        <v>1321</v>
      </c>
      <c r="D4" s="46" t="str">
        <f>Translation!B6</f>
        <v>EN</v>
      </c>
      <c r="E4" s="46" t="str">
        <f>Translation!C6</f>
        <v>PT</v>
      </c>
      <c r="F4" s="46" t="str">
        <f>Translation!D6</f>
        <v>ES</v>
      </c>
      <c r="G4" s="46" t="str">
        <f>Translation!E6</f>
        <v>FR</v>
      </c>
      <c r="H4" s="46" t="str">
        <f>Translation!F6</f>
        <v>GR</v>
      </c>
      <c r="I4" s="46" t="str">
        <f>Translation!G6</f>
        <v>SW</v>
      </c>
      <c r="J4" s="46" t="str">
        <f>Translation!H6</f>
        <v>DK</v>
      </c>
      <c r="K4" s="46" t="str">
        <f>Translation!I6</f>
        <v>IT</v>
      </c>
      <c r="L4" s="46" t="str">
        <f>Translation!J6</f>
        <v>EST</v>
      </c>
      <c r="M4" s="46" t="str">
        <f>Translation!K6</f>
        <v>….</v>
      </c>
      <c r="N4" s="46" t="str">
        <f>Translation!L6</f>
        <v>…..</v>
      </c>
      <c r="O4" s="46"/>
      <c r="P4" s="46"/>
      <c r="Q4" s="46"/>
      <c r="R4" s="46"/>
      <c r="S4" s="46"/>
      <c r="T4" s="46"/>
      <c r="U4" s="46"/>
      <c r="V4" s="46"/>
      <c r="W4" s="46"/>
      <c r="X4" s="46"/>
      <c r="Y4" s="46"/>
      <c r="Z4" s="46"/>
      <c r="AA4" s="46"/>
      <c r="AB4" s="46"/>
      <c r="AC4" s="46"/>
      <c r="AD4" s="46"/>
      <c r="AE4" s="46"/>
    </row>
    <row r="5" spans="1:2" s="173" customFormat="1" ht="30" customHeight="1">
      <c r="A5" s="49" t="str">
        <f>Translation!A10</f>
        <v>Isla</v>
      </c>
      <c r="B5" s="229" t="s">
        <v>1178</v>
      </c>
    </row>
    <row r="6" spans="1:2" s="173" customFormat="1" ht="30" customHeight="1">
      <c r="A6" s="48" t="str">
        <f>Translation!A12</f>
        <v>Año base</v>
      </c>
      <c r="B6" s="229">
        <v>2005</v>
      </c>
    </row>
    <row r="7" spans="1:6" s="173" customFormat="1" ht="30" customHeight="1">
      <c r="A7" s="48" t="str">
        <f>Translation!A13</f>
        <v>Método de cálculo de CO2</v>
      </c>
      <c r="B7" s="103" t="s">
        <v>974</v>
      </c>
      <c r="D7" s="46" t="s">
        <v>974</v>
      </c>
      <c r="E7" s="46" t="s">
        <v>973</v>
      </c>
      <c r="F7" s="47" t="str">
        <f>IF(B7=D7,Translation!A14,Translation!A15)</f>
        <v>Los factores de emisión del IPCC</v>
      </c>
    </row>
    <row r="8" spans="1:7" s="173" customFormat="1" ht="30" customHeight="1">
      <c r="A8" s="48" t="str">
        <f>Translation!A16</f>
        <v>Unidades de reporte de emisiones</v>
      </c>
      <c r="B8" s="103" t="s">
        <v>1233</v>
      </c>
      <c r="D8" s="46" t="s">
        <v>1233</v>
      </c>
      <c r="E8" s="46" t="s">
        <v>1234</v>
      </c>
      <c r="F8" s="47" t="str">
        <f>IF(B8=D8,Translation!A17,Translation!A18)</f>
        <v>[t CO2]</v>
      </c>
      <c r="G8" s="47" t="str">
        <f>IF(B8=D8,Translation!A19,Translation!A20)</f>
        <v>[t CO2/MWh]</v>
      </c>
    </row>
    <row r="9" s="46" customFormat="1" ht="19.5" customHeight="1"/>
    <row r="10" s="174" customFormat="1" ht="15"/>
    <row r="11" spans="1:3" ht="15.75">
      <c r="A11" s="199" t="str">
        <f>Translation!A23</f>
        <v>Hoja</v>
      </c>
      <c r="B11" s="240" t="str">
        <f>Translation!A24</f>
        <v>Contenido</v>
      </c>
      <c r="C11" s="240"/>
    </row>
    <row r="12" spans="1:3" ht="15.75">
      <c r="A12" s="197" t="s">
        <v>972</v>
      </c>
      <c r="B12" s="235" t="str">
        <f>Translation!A25</f>
        <v>Tiene por objeto permitir la traducción de las tablas.</v>
      </c>
      <c r="C12" s="235"/>
    </row>
    <row r="13" spans="1:3" ht="15.75">
      <c r="A13" s="197" t="s">
        <v>971</v>
      </c>
      <c r="B13" s="236" t="str">
        <f>Translation!A26</f>
        <v>Para insertar los factores de emisión de CO2 para el cálculo de las emisiones.</v>
      </c>
      <c r="C13" s="236"/>
    </row>
    <row r="14" spans="1:3" ht="15.75">
      <c r="A14" s="197" t="s">
        <v>1228</v>
      </c>
      <c r="B14" s="236" t="str">
        <f>Translation!A27</f>
        <v>Para establecer los objetivos ISEAP, visión a largo plazo y los aspectos organizativos y financieros.</v>
      </c>
      <c r="C14" s="236"/>
    </row>
    <row r="15" spans="1:3" ht="15.75">
      <c r="A15" s="197" t="s">
        <v>1229</v>
      </c>
      <c r="B15" s="236" t="str">
        <f>Translation!A28</f>
        <v>Para presentar el balance de energía de base y el inventario de emisiones de CO2.</v>
      </c>
      <c r="C15" s="236"/>
    </row>
    <row r="16" spans="1:3" ht="15.75">
      <c r="A16" s="197" t="s">
        <v>578</v>
      </c>
      <c r="B16" s="235" t="str">
        <f>Translation!A29</f>
        <v>Para presentar el balance de energía del plan en 2020 y el inventario de emisiones de CO2.</v>
      </c>
      <c r="C16" s="235"/>
    </row>
    <row r="17" spans="1:3" ht="15.75">
      <c r="A17" s="197" t="s">
        <v>1230</v>
      </c>
      <c r="B17" s="235" t="str">
        <f>Translation!A30</f>
        <v>Para presentar la lista de las acciones de energía sostenible, la inversión y la reducción de las emisiones de CO2.</v>
      </c>
      <c r="C17" s="235"/>
    </row>
    <row r="19" ht="15" hidden="1"/>
    <row r="20" ht="15" hidden="1"/>
    <row r="21" ht="15" hidden="1"/>
    <row r="22" ht="15" hidden="1"/>
    <row r="23" spans="1:14" ht="15">
      <c r="A23" s="209"/>
      <c r="B23" s="209"/>
      <c r="C23" s="209"/>
      <c r="D23" s="210"/>
      <c r="E23" s="210"/>
      <c r="F23" s="210"/>
      <c r="G23" s="210"/>
      <c r="H23" s="210"/>
      <c r="I23" s="210"/>
      <c r="J23" s="210"/>
      <c r="K23" s="210"/>
      <c r="L23" s="210"/>
      <c r="M23" s="210"/>
      <c r="N23" s="210"/>
    </row>
    <row r="24" spans="1:14" s="212" customFormat="1" ht="185.25" customHeight="1">
      <c r="A24" s="237" t="str">
        <f>Translation!A213</f>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4" s="237"/>
      <c r="C24" s="237"/>
      <c r="D24" s="211"/>
      <c r="E24" s="211"/>
      <c r="F24" s="211"/>
      <c r="G24" s="211"/>
      <c r="H24" s="211"/>
      <c r="I24" s="211"/>
      <c r="J24" s="211"/>
      <c r="K24" s="211"/>
      <c r="L24" s="211"/>
      <c r="M24" s="211"/>
      <c r="N24" s="211"/>
    </row>
    <row r="25" spans="1:14" s="212" customFormat="1" ht="213.75" customHeight="1">
      <c r="A25" s="237" t="str">
        <f>Translation!A214</f>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5" s="237"/>
      <c r="C25" s="237"/>
      <c r="D25" s="211"/>
      <c r="E25" s="211"/>
      <c r="F25" s="211"/>
      <c r="G25" s="211"/>
      <c r="H25" s="211"/>
      <c r="I25" s="211"/>
      <c r="J25" s="211"/>
      <c r="K25" s="211"/>
      <c r="L25" s="211"/>
      <c r="M25" s="211"/>
      <c r="N25" s="211"/>
    </row>
    <row r="26" spans="1:14" s="212" customFormat="1" ht="205.5" customHeight="1">
      <c r="A26" s="237" t="str">
        <f>Translation!A215</f>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6" s="237"/>
      <c r="C26" s="237"/>
      <c r="D26" s="211"/>
      <c r="E26" s="211"/>
      <c r="F26" s="211"/>
      <c r="G26" s="211"/>
      <c r="H26" s="211"/>
      <c r="I26" s="211"/>
      <c r="J26" s="211"/>
      <c r="K26" s="211"/>
      <c r="L26" s="211"/>
      <c r="M26" s="211"/>
      <c r="N26" s="211"/>
    </row>
  </sheetData>
  <sheetProtection/>
  <mergeCells count="12">
    <mergeCell ref="A26:C26"/>
    <mergeCell ref="B1:C1"/>
    <mergeCell ref="A2:B2"/>
    <mergeCell ref="B16:C16"/>
    <mergeCell ref="B17:C17"/>
    <mergeCell ref="B11:C11"/>
    <mergeCell ref="B12:C12"/>
    <mergeCell ref="B13:C13"/>
    <mergeCell ref="B14:C14"/>
    <mergeCell ref="B15:C15"/>
    <mergeCell ref="A24:C24"/>
    <mergeCell ref="A25:C25"/>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80" zoomScaleNormal="80" zoomScalePageLayoutView="0" workbookViewId="0" topLeftCell="A115">
      <selection activeCell="D87" sqref="D87"/>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41" t="str">
        <f>Translation!$A$31</f>
        <v>Plan Insular de Acción de Energía Sostenible  (ISEAP)</v>
      </c>
      <c r="B1" s="241"/>
      <c r="C1" s="241"/>
      <c r="D1" s="241"/>
      <c r="E1" s="241"/>
      <c r="F1" s="241"/>
      <c r="G1" s="241"/>
      <c r="H1" s="241"/>
      <c r="I1" s="241"/>
      <c r="J1" s="241"/>
      <c r="K1" s="241"/>
      <c r="L1" s="241"/>
    </row>
    <row r="2" spans="1:12" s="21" customFormat="1" ht="28.5" customHeight="1">
      <c r="A2" s="239" t="s">
        <v>202</v>
      </c>
      <c r="B2" s="239"/>
      <c r="C2" s="77"/>
      <c r="D2" s="77"/>
      <c r="E2" s="77"/>
      <c r="F2" s="78"/>
      <c r="G2" s="79"/>
      <c r="H2" s="81"/>
      <c r="I2" s="81"/>
      <c r="J2" s="81"/>
      <c r="K2" s="81"/>
      <c r="L2" s="81"/>
    </row>
    <row r="3" spans="1:7" s="22" customFormat="1" ht="28.5" customHeight="1">
      <c r="A3" s="83"/>
      <c r="B3" s="83"/>
      <c r="C3" s="84"/>
      <c r="D3" s="84"/>
      <c r="E3" s="84"/>
      <c r="F3" s="76"/>
      <c r="G3" s="72"/>
    </row>
    <row r="4" spans="1:12" s="3" customFormat="1" ht="29.25" customHeight="1">
      <c r="A4" s="1" t="str">
        <f>A7</f>
        <v>Tabla de traducción</v>
      </c>
      <c r="B4" s="2"/>
      <c r="C4" s="2"/>
      <c r="D4" s="2"/>
      <c r="E4" s="2"/>
      <c r="F4" s="2"/>
      <c r="G4" s="2"/>
      <c r="H4" s="2"/>
      <c r="I4" s="2"/>
      <c r="J4" s="2"/>
      <c r="K4" s="2"/>
      <c r="L4" s="2"/>
    </row>
    <row r="5" spans="1:12" s="6" customFormat="1" ht="18.75" customHeight="1">
      <c r="A5" s="4" t="str">
        <f>A8</f>
        <v>Escriba su código de idioma en una celda de color verde claro, llenar la traducción de cada elemento de la columna de abajo y ponga el código de su idioma en la celda de color azul oscuro de la primera columna:</v>
      </c>
      <c r="B5" s="5"/>
      <c r="C5" s="5"/>
      <c r="D5" s="5"/>
      <c r="E5" s="5"/>
      <c r="F5" s="5"/>
      <c r="G5" s="5"/>
      <c r="H5" s="5"/>
      <c r="I5" s="5"/>
      <c r="J5" s="5"/>
      <c r="K5" s="5"/>
      <c r="L5" s="5"/>
    </row>
    <row r="6" spans="1:12" s="8" customFormat="1" ht="34.5" customHeight="1">
      <c r="A6" s="192" t="str">
        <f>'Start here'!B4</f>
        <v>ES</v>
      </c>
      <c r="B6" s="7" t="s">
        <v>1319</v>
      </c>
      <c r="C6" s="7" t="s">
        <v>1320</v>
      </c>
      <c r="D6" s="7" t="s">
        <v>1321</v>
      </c>
      <c r="E6" s="7" t="s">
        <v>1322</v>
      </c>
      <c r="F6" s="7" t="s">
        <v>1323</v>
      </c>
      <c r="G6" s="7" t="s">
        <v>1324</v>
      </c>
      <c r="H6" s="7" t="s">
        <v>1325</v>
      </c>
      <c r="I6" s="7" t="s">
        <v>1326</v>
      </c>
      <c r="J6" s="7" t="s">
        <v>1536</v>
      </c>
      <c r="K6" s="7" t="s">
        <v>1328</v>
      </c>
      <c r="L6" s="7" t="s">
        <v>1329</v>
      </c>
    </row>
    <row r="7" spans="1:12" s="10" customFormat="1" ht="12">
      <c r="A7" s="20" t="str">
        <f>IF($A$6=$B$6,B7,"")&amp;IF($A$6=$C$6,C7,"")&amp;IF($A$6=$D$6,D7,"")&amp;IF($A$6=$E$6,E7,"")&amp;IF($A$6=$F$6,F7,"")&amp;IF($A$6=$G$6,G7,"")&amp;IF($A$6=$H$6,H7,"")&amp;IF($A$6=$I$6,I7,"")&amp;IF($A$6=$J$6,J7,"")&amp;IF($A$6=$K$6,K7,"")&amp;IF($A$6=$L$6,L7,"")</f>
        <v>Tabla de traducción</v>
      </c>
      <c r="B7" s="224" t="s">
        <v>1330</v>
      </c>
      <c r="C7" s="224" t="s">
        <v>1331</v>
      </c>
      <c r="D7" s="224" t="s">
        <v>199</v>
      </c>
      <c r="E7" s="224" t="s">
        <v>457</v>
      </c>
      <c r="F7" s="224" t="s">
        <v>1600</v>
      </c>
      <c r="G7" s="224" t="s">
        <v>1136</v>
      </c>
      <c r="H7" s="224" t="s">
        <v>1482</v>
      </c>
      <c r="I7" s="224" t="s">
        <v>896</v>
      </c>
      <c r="J7" s="224" t="s">
        <v>1537</v>
      </c>
      <c r="K7" s="224"/>
      <c r="L7" s="224"/>
    </row>
    <row r="8" spans="1:12" s="10" customFormat="1" ht="60">
      <c r="A8" s="20" t="str">
        <f aca="true" t="shared" si="0" ref="A8:A73">IF($A$6=$B$6,B8,"")&amp;IF($A$6=$C$6,C8,"")&amp;IF($A$6=$D$6,D8,"")&amp;IF($A$6=$E$6,E8,"")&amp;IF($A$6=$F$6,F8,"")&amp;IF($A$6=$G$6,G8,"")&amp;IF($A$6=$H$6,H8,"")&amp;IF($A$6=$I$6,I8,"")&amp;IF($A$6=$J$6,J8,"")&amp;IF($A$6=$K$6,K8,"")&amp;IF($A$6=$L$6,L8,"")</f>
        <v>Escriba su código de idioma en una celda de color verde claro, llenar la traducción de cada elemento de la columna de abajo y ponga el código de su idioma en la celda de color azul oscuro de la primera columna:</v>
      </c>
      <c r="B8" s="224" t="s">
        <v>1332</v>
      </c>
      <c r="C8" s="224" t="s">
        <v>1333</v>
      </c>
      <c r="D8" s="224" t="s">
        <v>689</v>
      </c>
      <c r="E8" s="224" t="s">
        <v>137</v>
      </c>
      <c r="F8" s="224" t="s">
        <v>1601</v>
      </c>
      <c r="G8" s="224" t="s">
        <v>1137</v>
      </c>
      <c r="H8" s="224" t="s">
        <v>279</v>
      </c>
      <c r="I8" s="224" t="s">
        <v>897</v>
      </c>
      <c r="J8" s="224" t="s">
        <v>1538</v>
      </c>
      <c r="K8" s="224"/>
      <c r="L8" s="224"/>
    </row>
    <row r="9" spans="1:12" s="10" customFormat="1" ht="12">
      <c r="A9" s="20" t="str">
        <f t="shared" si="0"/>
        <v>Idioma</v>
      </c>
      <c r="B9" s="224" t="s">
        <v>1243</v>
      </c>
      <c r="C9" s="224" t="s">
        <v>1244</v>
      </c>
      <c r="D9" s="224" t="s">
        <v>1244</v>
      </c>
      <c r="E9" s="224" t="s">
        <v>138</v>
      </c>
      <c r="F9" s="224" t="s">
        <v>1289</v>
      </c>
      <c r="G9" s="224" t="s">
        <v>1138</v>
      </c>
      <c r="H9" s="224" t="s">
        <v>856</v>
      </c>
      <c r="I9" s="224" t="s">
        <v>898</v>
      </c>
      <c r="J9" s="224" t="s">
        <v>1286</v>
      </c>
      <c r="K9" s="224"/>
      <c r="L9" s="224"/>
    </row>
    <row r="10" spans="1:12" s="10" customFormat="1" ht="12">
      <c r="A10" s="20" t="str">
        <f t="shared" si="0"/>
        <v>Isla</v>
      </c>
      <c r="B10" s="224" t="s">
        <v>511</v>
      </c>
      <c r="C10" s="224" t="s">
        <v>510</v>
      </c>
      <c r="D10" s="224" t="s">
        <v>690</v>
      </c>
      <c r="E10" s="224" t="s">
        <v>139</v>
      </c>
      <c r="F10" s="224" t="s">
        <v>509</v>
      </c>
      <c r="G10" s="224" t="s">
        <v>508</v>
      </c>
      <c r="H10" s="224" t="s">
        <v>507</v>
      </c>
      <c r="I10" s="224" t="s">
        <v>899</v>
      </c>
      <c r="J10" s="224" t="s">
        <v>506</v>
      </c>
      <c r="K10" s="224"/>
      <c r="L10" s="224"/>
    </row>
    <row r="11" spans="1:12" s="10" customFormat="1" ht="12">
      <c r="A11" s="20" t="str">
        <f t="shared" si="0"/>
        <v>Año</v>
      </c>
      <c r="B11" s="224" t="s">
        <v>505</v>
      </c>
      <c r="C11" s="224" t="s">
        <v>504</v>
      </c>
      <c r="D11" s="224" t="s">
        <v>691</v>
      </c>
      <c r="E11" s="224" t="s">
        <v>140</v>
      </c>
      <c r="F11" s="224" t="s">
        <v>503</v>
      </c>
      <c r="G11" s="224" t="s">
        <v>502</v>
      </c>
      <c r="H11" s="224" t="s">
        <v>502</v>
      </c>
      <c r="I11" s="224" t="s">
        <v>900</v>
      </c>
      <c r="J11" s="224" t="s">
        <v>501</v>
      </c>
      <c r="K11" s="224"/>
      <c r="L11" s="224"/>
    </row>
    <row r="12" spans="1:12" s="10" customFormat="1" ht="12">
      <c r="A12" s="20" t="str">
        <f t="shared" si="0"/>
        <v>Año base</v>
      </c>
      <c r="B12" s="224" t="s">
        <v>1231</v>
      </c>
      <c r="C12" s="224" t="s">
        <v>1232</v>
      </c>
      <c r="D12" s="224" t="s">
        <v>692</v>
      </c>
      <c r="E12" s="224" t="s">
        <v>141</v>
      </c>
      <c r="F12" s="224" t="s">
        <v>1290</v>
      </c>
      <c r="G12" s="224" t="s">
        <v>1139</v>
      </c>
      <c r="H12" s="224" t="s">
        <v>857</v>
      </c>
      <c r="I12" s="224" t="s">
        <v>901</v>
      </c>
      <c r="J12" s="224" t="s">
        <v>1288</v>
      </c>
      <c r="K12" s="224"/>
      <c r="L12" s="224"/>
    </row>
    <row r="13" spans="1:12" s="10" customFormat="1" ht="12">
      <c r="A13" s="20" t="str">
        <f t="shared" si="0"/>
        <v>Método de cálculo de CO2</v>
      </c>
      <c r="B13" s="224" t="s">
        <v>500</v>
      </c>
      <c r="C13" s="224" t="s">
        <v>499</v>
      </c>
      <c r="D13" s="224" t="s">
        <v>499</v>
      </c>
      <c r="E13" s="224" t="s">
        <v>142</v>
      </c>
      <c r="F13" s="224" t="s">
        <v>498</v>
      </c>
      <c r="G13" s="224" t="s">
        <v>1140</v>
      </c>
      <c r="H13" s="224" t="s">
        <v>497</v>
      </c>
      <c r="I13" s="224" t="s">
        <v>902</v>
      </c>
      <c r="J13" s="224" t="s">
        <v>496</v>
      </c>
      <c r="K13" s="224"/>
      <c r="L13" s="224"/>
    </row>
    <row r="14" spans="1:12" s="10" customFormat="1" ht="12">
      <c r="A14" s="20" t="str">
        <f t="shared" si="0"/>
        <v>Los factores de emisión del IPCC</v>
      </c>
      <c r="B14" s="224" t="s">
        <v>495</v>
      </c>
      <c r="C14" s="224" t="s">
        <v>494</v>
      </c>
      <c r="D14" s="224" t="s">
        <v>693</v>
      </c>
      <c r="E14" s="224" t="s">
        <v>143</v>
      </c>
      <c r="F14" s="224" t="s">
        <v>493</v>
      </c>
      <c r="G14" s="224" t="s">
        <v>1141</v>
      </c>
      <c r="H14" s="224" t="s">
        <v>492</v>
      </c>
      <c r="I14" s="224" t="s">
        <v>903</v>
      </c>
      <c r="J14" s="224" t="s">
        <v>491</v>
      </c>
      <c r="K14" s="224"/>
      <c r="L14" s="224"/>
    </row>
    <row r="15" spans="1:12" s="10" customFormat="1" ht="24">
      <c r="A15" s="20" t="str">
        <f t="shared" si="0"/>
        <v>Análisis de Ciclo de Vida (LCA) los factores de emisión</v>
      </c>
      <c r="B15" s="224" t="s">
        <v>490</v>
      </c>
      <c r="C15" s="224" t="s">
        <v>489</v>
      </c>
      <c r="D15" s="224" t="s">
        <v>694</v>
      </c>
      <c r="E15" s="224" t="s">
        <v>144</v>
      </c>
      <c r="F15" s="224" t="s">
        <v>488</v>
      </c>
      <c r="G15" s="224" t="s">
        <v>1142</v>
      </c>
      <c r="H15" s="224" t="s">
        <v>487</v>
      </c>
      <c r="I15" s="224" t="s">
        <v>1</v>
      </c>
      <c r="J15" s="224" t="s">
        <v>486</v>
      </c>
      <c r="K15" s="224"/>
      <c r="L15" s="224"/>
    </row>
    <row r="16" spans="1:12" s="10" customFormat="1" ht="12">
      <c r="A16" s="20" t="str">
        <f t="shared" si="0"/>
        <v>Unidades de reporte de emisiones</v>
      </c>
      <c r="B16" s="224" t="s">
        <v>292</v>
      </c>
      <c r="C16" s="224" t="s">
        <v>969</v>
      </c>
      <c r="D16" s="224" t="s">
        <v>695</v>
      </c>
      <c r="E16" s="224" t="s">
        <v>145</v>
      </c>
      <c r="F16" s="224" t="s">
        <v>1291</v>
      </c>
      <c r="G16" s="224" t="s">
        <v>1126</v>
      </c>
      <c r="H16" s="224" t="s">
        <v>858</v>
      </c>
      <c r="I16" s="224" t="s">
        <v>1125</v>
      </c>
      <c r="J16" s="224" t="s">
        <v>1287</v>
      </c>
      <c r="K16" s="224"/>
      <c r="L16" s="224"/>
    </row>
    <row r="17" spans="1:12" s="11" customFormat="1" ht="13.5">
      <c r="A17" s="20" t="str">
        <f t="shared" si="0"/>
        <v>[t CO2]</v>
      </c>
      <c r="B17" s="224" t="s">
        <v>1235</v>
      </c>
      <c r="C17" s="224" t="s">
        <v>1235</v>
      </c>
      <c r="D17" s="224" t="s">
        <v>1235</v>
      </c>
      <c r="E17" s="224" t="s">
        <v>1235</v>
      </c>
      <c r="F17" s="224" t="s">
        <v>1239</v>
      </c>
      <c r="G17" s="224" t="s">
        <v>1143</v>
      </c>
      <c r="H17" s="224" t="s">
        <v>1235</v>
      </c>
      <c r="I17" s="224" t="s">
        <v>1235</v>
      </c>
      <c r="J17" s="224" t="s">
        <v>1235</v>
      </c>
      <c r="K17" s="224"/>
      <c r="L17" s="224"/>
    </row>
    <row r="18" spans="1:12" s="11" customFormat="1" ht="13.5">
      <c r="A18" s="20" t="str">
        <f t="shared" si="0"/>
        <v>[t CO2eq]</v>
      </c>
      <c r="B18" s="224" t="s">
        <v>1237</v>
      </c>
      <c r="C18" s="224" t="s">
        <v>1237</v>
      </c>
      <c r="D18" s="224" t="s">
        <v>1237</v>
      </c>
      <c r="E18" s="224" t="s">
        <v>1237</v>
      </c>
      <c r="F18" s="224" t="s">
        <v>1240</v>
      </c>
      <c r="G18" s="224" t="s">
        <v>1144</v>
      </c>
      <c r="H18" s="224" t="s">
        <v>1237</v>
      </c>
      <c r="I18" s="224" t="s">
        <v>1237</v>
      </c>
      <c r="J18" s="224" t="s">
        <v>1237</v>
      </c>
      <c r="K18" s="224"/>
      <c r="L18" s="224"/>
    </row>
    <row r="19" spans="1:12" s="11" customFormat="1" ht="13.5">
      <c r="A19" s="20" t="str">
        <f t="shared" si="0"/>
        <v>[t CO2/MWh]</v>
      </c>
      <c r="B19" s="224" t="s">
        <v>1236</v>
      </c>
      <c r="C19" s="224" t="s">
        <v>1236</v>
      </c>
      <c r="D19" s="224" t="s">
        <v>1236</v>
      </c>
      <c r="E19" s="224" t="s">
        <v>1236</v>
      </c>
      <c r="F19" s="224" t="s">
        <v>1241</v>
      </c>
      <c r="G19" s="224" t="s">
        <v>1145</v>
      </c>
      <c r="H19" s="224" t="s">
        <v>1236</v>
      </c>
      <c r="I19" s="224" t="s">
        <v>1236</v>
      </c>
      <c r="J19" s="224" t="s">
        <v>1236</v>
      </c>
      <c r="K19" s="224"/>
      <c r="L19" s="224"/>
    </row>
    <row r="20" spans="1:12" s="11" customFormat="1" ht="13.5">
      <c r="A20" s="20" t="str">
        <f t="shared" si="0"/>
        <v>[t CO2eq/MWh]</v>
      </c>
      <c r="B20" s="224" t="s">
        <v>1238</v>
      </c>
      <c r="C20" s="224" t="s">
        <v>1238</v>
      </c>
      <c r="D20" s="224" t="s">
        <v>1238</v>
      </c>
      <c r="E20" s="224" t="s">
        <v>1238</v>
      </c>
      <c r="F20" s="224" t="s">
        <v>1242</v>
      </c>
      <c r="G20" s="224" t="s">
        <v>1146</v>
      </c>
      <c r="H20" s="224" t="s">
        <v>1238</v>
      </c>
      <c r="I20" s="224" t="s">
        <v>1238</v>
      </c>
      <c r="J20" s="224" t="s">
        <v>1238</v>
      </c>
      <c r="K20" s="224"/>
      <c r="L20" s="224"/>
    </row>
    <row r="21" spans="1:12" s="11" customFormat="1" ht="12">
      <c r="A21" s="20" t="str">
        <f t="shared" si="0"/>
        <v>[MWh]</v>
      </c>
      <c r="B21" s="224" t="s">
        <v>953</v>
      </c>
      <c r="C21" s="224" t="s">
        <v>953</v>
      </c>
      <c r="D21" s="224" t="s">
        <v>953</v>
      </c>
      <c r="E21" s="224" t="s">
        <v>953</v>
      </c>
      <c r="F21" s="224" t="s">
        <v>953</v>
      </c>
      <c r="G21" s="224" t="s">
        <v>953</v>
      </c>
      <c r="H21" s="224" t="s">
        <v>953</v>
      </c>
      <c r="I21" s="224" t="s">
        <v>953</v>
      </c>
      <c r="J21" s="224" t="s">
        <v>953</v>
      </c>
      <c r="K21" s="224"/>
      <c r="L21" s="224"/>
    </row>
    <row r="22" spans="1:12" s="11" customFormat="1" ht="12">
      <c r="A22" s="20" t="str">
        <f t="shared" si="0"/>
        <v>[%]</v>
      </c>
      <c r="B22" s="224" t="s">
        <v>575</v>
      </c>
      <c r="C22" s="224" t="s">
        <v>575</v>
      </c>
      <c r="D22" s="224" t="s">
        <v>575</v>
      </c>
      <c r="E22" s="224" t="s">
        <v>575</v>
      </c>
      <c r="F22" s="224" t="s">
        <v>575</v>
      </c>
      <c r="G22" s="224" t="s">
        <v>575</v>
      </c>
      <c r="H22" s="224" t="s">
        <v>575</v>
      </c>
      <c r="I22" s="224" t="s">
        <v>575</v>
      </c>
      <c r="J22" s="224" t="s">
        <v>575</v>
      </c>
      <c r="K22" s="224"/>
      <c r="L22" s="224"/>
    </row>
    <row r="23" spans="1:12" s="10" customFormat="1" ht="12">
      <c r="A23" s="20" t="str">
        <f t="shared" si="0"/>
        <v>Hoja</v>
      </c>
      <c r="B23" s="224" t="s">
        <v>1227</v>
      </c>
      <c r="C23" s="224" t="s">
        <v>1226</v>
      </c>
      <c r="D23" s="224" t="s">
        <v>696</v>
      </c>
      <c r="E23" s="224" t="s">
        <v>146</v>
      </c>
      <c r="F23" s="224" t="s">
        <v>1225</v>
      </c>
      <c r="G23" s="224" t="s">
        <v>1224</v>
      </c>
      <c r="H23" s="224" t="s">
        <v>1223</v>
      </c>
      <c r="I23" s="224" t="s">
        <v>2</v>
      </c>
      <c r="J23" s="224" t="s">
        <v>1222</v>
      </c>
      <c r="K23" s="224"/>
      <c r="L23" s="224"/>
    </row>
    <row r="24" spans="1:12" s="10" customFormat="1" ht="12">
      <c r="A24" s="20" t="str">
        <f t="shared" si="0"/>
        <v>Contenido</v>
      </c>
      <c r="B24" s="224" t="s">
        <v>1221</v>
      </c>
      <c r="C24" s="224" t="s">
        <v>1220</v>
      </c>
      <c r="D24" s="224" t="s">
        <v>697</v>
      </c>
      <c r="E24" s="224" t="s">
        <v>147</v>
      </c>
      <c r="F24" s="224" t="s">
        <v>1219</v>
      </c>
      <c r="G24" s="224" t="s">
        <v>1218</v>
      </c>
      <c r="H24" s="224" t="s">
        <v>1217</v>
      </c>
      <c r="I24" s="224" t="s">
        <v>3</v>
      </c>
      <c r="J24" s="224" t="s">
        <v>1216</v>
      </c>
      <c r="K24" s="224"/>
      <c r="L24" s="224"/>
    </row>
    <row r="25" spans="1:12" s="10" customFormat="1" ht="24">
      <c r="A25" s="20" t="str">
        <f t="shared" si="0"/>
        <v>Tiene por objeto permitir la traducción de las tablas.</v>
      </c>
      <c r="B25" s="224" t="s">
        <v>1215</v>
      </c>
      <c r="C25" s="224" t="s">
        <v>1214</v>
      </c>
      <c r="D25" s="224" t="s">
        <v>698</v>
      </c>
      <c r="E25" s="224" t="s">
        <v>148</v>
      </c>
      <c r="F25" s="224" t="s">
        <v>1213</v>
      </c>
      <c r="G25" s="224" t="s">
        <v>1147</v>
      </c>
      <c r="H25" s="224" t="s">
        <v>516</v>
      </c>
      <c r="I25" s="224" t="s">
        <v>4</v>
      </c>
      <c r="J25" s="224" t="s">
        <v>515</v>
      </c>
      <c r="K25" s="224"/>
      <c r="L25" s="224"/>
    </row>
    <row r="26" spans="1:12" s="10" customFormat="1" ht="24">
      <c r="A26" s="20" t="str">
        <f t="shared" si="0"/>
        <v>Para insertar los factores de emisión de CO2 para el cálculo de las emisiones.</v>
      </c>
      <c r="B26" s="224" t="s">
        <v>579</v>
      </c>
      <c r="C26" s="224" t="s">
        <v>580</v>
      </c>
      <c r="D26" s="224" t="s">
        <v>699</v>
      </c>
      <c r="E26" s="224" t="s">
        <v>149</v>
      </c>
      <c r="F26" s="224" t="s">
        <v>514</v>
      </c>
      <c r="G26" s="224" t="s">
        <v>1148</v>
      </c>
      <c r="H26" s="224" t="s">
        <v>513</v>
      </c>
      <c r="I26" s="224" t="s">
        <v>5</v>
      </c>
      <c r="J26" s="224" t="s">
        <v>512</v>
      </c>
      <c r="K26" s="224"/>
      <c r="L26" s="224"/>
    </row>
    <row r="27" spans="1:12" s="10" customFormat="1" ht="36">
      <c r="A27" s="20" t="str">
        <f t="shared" si="0"/>
        <v>Para establecer los objetivos ISEAP, visión a largo plazo y los aspectos organizativos y financieros.</v>
      </c>
      <c r="B27" s="224" t="s">
        <v>581</v>
      </c>
      <c r="C27" s="224" t="s">
        <v>582</v>
      </c>
      <c r="D27" s="224" t="s">
        <v>700</v>
      </c>
      <c r="E27" s="224" t="s">
        <v>150</v>
      </c>
      <c r="F27" s="224" t="s">
        <v>1292</v>
      </c>
      <c r="G27" s="224" t="s">
        <v>1149</v>
      </c>
      <c r="H27" s="224" t="s">
        <v>859</v>
      </c>
      <c r="I27" s="224" t="s">
        <v>6</v>
      </c>
      <c r="J27" s="224" t="s">
        <v>1206</v>
      </c>
      <c r="K27" s="224"/>
      <c r="L27" s="224"/>
    </row>
    <row r="28" spans="1:12" s="10" customFormat="1" ht="25.5">
      <c r="A28" s="20" t="str">
        <f t="shared" si="0"/>
        <v>Para presentar el balance de energía de base y el inventario de emisiones de CO2.</v>
      </c>
      <c r="B28" s="224" t="s">
        <v>584</v>
      </c>
      <c r="C28" s="224" t="s">
        <v>583</v>
      </c>
      <c r="D28" s="224" t="s">
        <v>701</v>
      </c>
      <c r="E28" s="224" t="s">
        <v>151</v>
      </c>
      <c r="F28" s="224" t="s">
        <v>1293</v>
      </c>
      <c r="G28" s="224" t="s">
        <v>98</v>
      </c>
      <c r="H28" s="224" t="s">
        <v>860</v>
      </c>
      <c r="I28" s="224" t="s">
        <v>7</v>
      </c>
      <c r="J28" s="224" t="s">
        <v>1207</v>
      </c>
      <c r="K28" s="224"/>
      <c r="L28" s="224"/>
    </row>
    <row r="29" spans="1:12" s="10" customFormat="1" ht="25.5">
      <c r="A29" s="20" t="str">
        <f t="shared" si="0"/>
        <v>Para presentar el balance de energía del plan en 2020 y el inventario de emisiones de CO2.</v>
      </c>
      <c r="B29" s="224" t="s">
        <v>585</v>
      </c>
      <c r="C29" s="224" t="s">
        <v>586</v>
      </c>
      <c r="D29" s="224" t="s">
        <v>702</v>
      </c>
      <c r="E29" s="224" t="s">
        <v>152</v>
      </c>
      <c r="F29" s="224" t="s">
        <v>1294</v>
      </c>
      <c r="G29" s="224" t="s">
        <v>99</v>
      </c>
      <c r="H29" s="224" t="s">
        <v>861</v>
      </c>
      <c r="I29" s="224" t="s">
        <v>8</v>
      </c>
      <c r="J29" s="224" t="s">
        <v>1208</v>
      </c>
      <c r="K29" s="224"/>
      <c r="L29" s="224"/>
    </row>
    <row r="30" spans="1:12" s="10" customFormat="1" ht="36">
      <c r="A30" s="20" t="str">
        <f t="shared" si="0"/>
        <v>Para presentar la lista de las acciones de energía sostenible, la inversión y la reducción de las emisiones de CO2.</v>
      </c>
      <c r="B30" s="224" t="s">
        <v>587</v>
      </c>
      <c r="C30" s="224" t="s">
        <v>588</v>
      </c>
      <c r="D30" s="224" t="s">
        <v>703</v>
      </c>
      <c r="E30" s="224" t="s">
        <v>153</v>
      </c>
      <c r="F30" s="224" t="s">
        <v>1295</v>
      </c>
      <c r="G30" s="224" t="s">
        <v>100</v>
      </c>
      <c r="H30" s="224" t="s">
        <v>862</v>
      </c>
      <c r="I30" s="224" t="s">
        <v>9</v>
      </c>
      <c r="J30" s="224" t="s">
        <v>1209</v>
      </c>
      <c r="K30" s="224"/>
      <c r="L30" s="224"/>
    </row>
    <row r="31" spans="1:12" s="10" customFormat="1" ht="24">
      <c r="A31" s="20" t="str">
        <f t="shared" si="0"/>
        <v>Plan Insular de Acción de Energía Sostenible  (ISEAP)</v>
      </c>
      <c r="B31" s="224" t="s">
        <v>1400</v>
      </c>
      <c r="C31" s="224" t="s">
        <v>267</v>
      </c>
      <c r="D31" s="224" t="s">
        <v>704</v>
      </c>
      <c r="E31" s="224" t="s">
        <v>154</v>
      </c>
      <c r="F31" s="224" t="s">
        <v>1602</v>
      </c>
      <c r="G31" s="224" t="s">
        <v>101</v>
      </c>
      <c r="H31" s="224" t="s">
        <v>1483</v>
      </c>
      <c r="I31" s="224" t="s">
        <v>10</v>
      </c>
      <c r="J31" s="224" t="s">
        <v>1539</v>
      </c>
      <c r="K31" s="224"/>
      <c r="L31" s="224"/>
    </row>
    <row r="32" spans="1:12" s="10" customFormat="1" ht="12">
      <c r="A32" s="20" t="str">
        <f t="shared" si="0"/>
        <v>Instrucciones</v>
      </c>
      <c r="B32" s="224" t="s">
        <v>1309</v>
      </c>
      <c r="C32" s="224" t="s">
        <v>1424</v>
      </c>
      <c r="D32" s="224" t="s">
        <v>705</v>
      </c>
      <c r="E32" s="224" t="s">
        <v>1309</v>
      </c>
      <c r="F32" s="224" t="s">
        <v>1603</v>
      </c>
      <c r="G32" s="224" t="s">
        <v>1452</v>
      </c>
      <c r="H32" s="224" t="s">
        <v>1452</v>
      </c>
      <c r="I32" s="224" t="s">
        <v>11</v>
      </c>
      <c r="J32" s="224" t="s">
        <v>1540</v>
      </c>
      <c r="K32" s="224"/>
      <c r="L32" s="224"/>
    </row>
    <row r="33" spans="1:12" s="10" customFormat="1" ht="12">
      <c r="A33" s="20" t="str">
        <f t="shared" si="0"/>
        <v>ESTRATEGIA GLOBAL</v>
      </c>
      <c r="B33" s="224" t="s">
        <v>281</v>
      </c>
      <c r="C33" s="224" t="s">
        <v>298</v>
      </c>
      <c r="D33" s="224" t="s">
        <v>706</v>
      </c>
      <c r="E33" s="224" t="s">
        <v>155</v>
      </c>
      <c r="F33" s="224" t="s">
        <v>1296</v>
      </c>
      <c r="G33" s="224" t="s">
        <v>102</v>
      </c>
      <c r="H33" s="224" t="s">
        <v>863</v>
      </c>
      <c r="I33" s="224" t="s">
        <v>12</v>
      </c>
      <c r="J33" s="224" t="s">
        <v>1210</v>
      </c>
      <c r="K33" s="224"/>
      <c r="L33" s="224"/>
    </row>
    <row r="34" spans="1:12" s="10" customFormat="1" ht="25.5">
      <c r="A34" s="20" t="str">
        <f t="shared" si="0"/>
        <v>Emisiones globales de CO2 OBJETIVO DE REDUCCIÓN PARA EL 2020</v>
      </c>
      <c r="B34" s="224" t="s">
        <v>622</v>
      </c>
      <c r="C34" s="224" t="s">
        <v>623</v>
      </c>
      <c r="D34" s="224" t="s">
        <v>707</v>
      </c>
      <c r="E34" s="224" t="s">
        <v>156</v>
      </c>
      <c r="F34" s="224" t="s">
        <v>1297</v>
      </c>
      <c r="G34" s="224" t="s">
        <v>103</v>
      </c>
      <c r="H34" s="224" t="s">
        <v>864</v>
      </c>
      <c r="I34" s="224" t="s">
        <v>13</v>
      </c>
      <c r="J34" s="224" t="s">
        <v>1211</v>
      </c>
      <c r="K34" s="224"/>
      <c r="L34" s="224"/>
    </row>
    <row r="35" spans="1:12" s="10" customFormat="1" ht="12">
      <c r="A35" s="20" t="str">
        <f t="shared" si="0"/>
        <v>Por favor, marque la casilla correspondiente</v>
      </c>
      <c r="B35" s="224" t="s">
        <v>1247</v>
      </c>
      <c r="C35" s="224" t="s">
        <v>1248</v>
      </c>
      <c r="D35" s="224" t="s">
        <v>708</v>
      </c>
      <c r="E35" s="224" t="s">
        <v>157</v>
      </c>
      <c r="F35" s="224" t="s">
        <v>1298</v>
      </c>
      <c r="G35" s="224" t="s">
        <v>104</v>
      </c>
      <c r="H35" s="224" t="s">
        <v>865</v>
      </c>
      <c r="I35" s="224" t="s">
        <v>14</v>
      </c>
      <c r="J35" s="224" t="s">
        <v>1212</v>
      </c>
      <c r="K35" s="224"/>
      <c r="L35" s="224"/>
    </row>
    <row r="36" spans="1:12" s="10" customFormat="1" ht="12">
      <c r="A36" s="20" t="str">
        <f t="shared" si="0"/>
        <v>Reducción absoluta</v>
      </c>
      <c r="B36" s="224" t="s">
        <v>282</v>
      </c>
      <c r="C36" s="224" t="s">
        <v>960</v>
      </c>
      <c r="D36" s="224" t="s">
        <v>709</v>
      </c>
      <c r="E36" s="224" t="s">
        <v>158</v>
      </c>
      <c r="F36" s="224" t="s">
        <v>1299</v>
      </c>
      <c r="G36" s="224" t="s">
        <v>1127</v>
      </c>
      <c r="H36" s="224" t="s">
        <v>866</v>
      </c>
      <c r="I36" s="224" t="s">
        <v>15</v>
      </c>
      <c r="J36" s="224" t="s">
        <v>177</v>
      </c>
      <c r="K36" s="224"/>
      <c r="L36" s="224"/>
    </row>
    <row r="37" spans="1:12" s="10" customFormat="1" ht="12">
      <c r="A37" s="20" t="str">
        <f t="shared" si="0"/>
        <v>o</v>
      </c>
      <c r="B37" s="224" t="s">
        <v>589</v>
      </c>
      <c r="C37" s="224" t="s">
        <v>590</v>
      </c>
      <c r="D37" s="224" t="s">
        <v>710</v>
      </c>
      <c r="E37" s="224" t="s">
        <v>590</v>
      </c>
      <c r="F37" s="224" t="s">
        <v>1300</v>
      </c>
      <c r="G37" s="224" t="s">
        <v>867</v>
      </c>
      <c r="H37" s="224" t="s">
        <v>867</v>
      </c>
      <c r="I37" s="224" t="s">
        <v>16</v>
      </c>
      <c r="J37" s="224" t="s">
        <v>178</v>
      </c>
      <c r="K37" s="224"/>
      <c r="L37" s="224"/>
    </row>
    <row r="38" spans="1:12" s="10" customFormat="1" ht="12">
      <c r="A38" s="20" t="str">
        <f t="shared" si="0"/>
        <v>Reducción per capita</v>
      </c>
      <c r="B38" s="224" t="s">
        <v>283</v>
      </c>
      <c r="C38" s="224" t="s">
        <v>961</v>
      </c>
      <c r="D38" s="224" t="s">
        <v>711</v>
      </c>
      <c r="E38" s="224" t="s">
        <v>159</v>
      </c>
      <c r="F38" s="224" t="s">
        <v>1301</v>
      </c>
      <c r="G38" s="224" t="s">
        <v>1128</v>
      </c>
      <c r="H38" s="224" t="s">
        <v>868</v>
      </c>
      <c r="I38" s="224" t="s">
        <v>17</v>
      </c>
      <c r="J38" s="224" t="s">
        <v>179</v>
      </c>
      <c r="K38" s="224"/>
      <c r="L38" s="224"/>
    </row>
    <row r="39" spans="1:12" s="10" customFormat="1" ht="12">
      <c r="A39" s="20" t="str">
        <f t="shared" si="0"/>
        <v>Objetivo no se logra</v>
      </c>
      <c r="B39" s="224" t="s">
        <v>591</v>
      </c>
      <c r="C39" s="224" t="s">
        <v>592</v>
      </c>
      <c r="D39" s="224" t="s">
        <v>712</v>
      </c>
      <c r="E39" s="224" t="s">
        <v>160</v>
      </c>
      <c r="F39" s="224" t="s">
        <v>1302</v>
      </c>
      <c r="G39" s="224" t="s">
        <v>105</v>
      </c>
      <c r="H39" s="224" t="s">
        <v>869</v>
      </c>
      <c r="I39" s="224" t="s">
        <v>18</v>
      </c>
      <c r="J39" s="224" t="s">
        <v>180</v>
      </c>
      <c r="K39" s="224"/>
      <c r="L39" s="224"/>
    </row>
    <row r="40" spans="1:12" s="10" customFormat="1" ht="48">
      <c r="A40" s="20" t="str">
        <f t="shared" si="0"/>
        <v>Visión a largo plazo de su autoridad local (por favor incluya las áreas prioritarias, las principales tendencias y desafíos)</v>
      </c>
      <c r="B40" s="224" t="s">
        <v>624</v>
      </c>
      <c r="C40" s="224" t="s">
        <v>625</v>
      </c>
      <c r="D40" s="224" t="s">
        <v>713</v>
      </c>
      <c r="E40" s="224" t="s">
        <v>161</v>
      </c>
      <c r="F40" s="224" t="s">
        <v>1303</v>
      </c>
      <c r="G40" s="224" t="s">
        <v>106</v>
      </c>
      <c r="H40" s="224" t="s">
        <v>870</v>
      </c>
      <c r="I40" s="224" t="s">
        <v>19</v>
      </c>
      <c r="J40" s="224" t="s">
        <v>181</v>
      </c>
      <c r="K40" s="224"/>
      <c r="L40" s="224"/>
    </row>
    <row r="41" spans="1:12" s="10" customFormat="1" ht="12">
      <c r="A41" s="20" t="str">
        <f t="shared" si="0"/>
        <v>ASPECTOS ORGANIZATIVOS Y FINANCIEROS</v>
      </c>
      <c r="B41" s="224" t="s">
        <v>626</v>
      </c>
      <c r="C41" s="224" t="s">
        <v>627</v>
      </c>
      <c r="D41" s="224" t="s">
        <v>714</v>
      </c>
      <c r="E41" s="224" t="s">
        <v>162</v>
      </c>
      <c r="F41" s="224" t="s">
        <v>1304</v>
      </c>
      <c r="G41" s="224" t="s">
        <v>1129</v>
      </c>
      <c r="H41" s="224" t="s">
        <v>871</v>
      </c>
      <c r="I41" s="224" t="s">
        <v>20</v>
      </c>
      <c r="J41" s="224" t="s">
        <v>182</v>
      </c>
      <c r="K41" s="224"/>
      <c r="L41" s="224"/>
    </row>
    <row r="42" spans="1:12" s="10" customFormat="1" ht="24">
      <c r="A42" s="20" t="str">
        <f t="shared" si="0"/>
        <v>Estructuras de coordinación y de organización creado / asignado</v>
      </c>
      <c r="B42" s="224" t="s">
        <v>284</v>
      </c>
      <c r="C42" s="224" t="s">
        <v>962</v>
      </c>
      <c r="D42" s="224" t="s">
        <v>715</v>
      </c>
      <c r="E42" s="224" t="s">
        <v>163</v>
      </c>
      <c r="F42" s="224" t="s">
        <v>1305</v>
      </c>
      <c r="G42" s="224" t="s">
        <v>1130</v>
      </c>
      <c r="H42" s="224" t="s">
        <v>872</v>
      </c>
      <c r="I42" s="224" t="s">
        <v>21</v>
      </c>
      <c r="J42" s="224" t="s">
        <v>183</v>
      </c>
      <c r="K42" s="224"/>
      <c r="L42" s="224"/>
    </row>
    <row r="43" spans="1:12" s="10" customFormat="1" ht="12">
      <c r="A43" s="20" t="str">
        <f t="shared" si="0"/>
        <v>La capacidad del personal asignado</v>
      </c>
      <c r="B43" s="224" t="s">
        <v>285</v>
      </c>
      <c r="C43" s="224" t="s">
        <v>963</v>
      </c>
      <c r="D43" s="224" t="s">
        <v>716</v>
      </c>
      <c r="E43" s="224" t="s">
        <v>164</v>
      </c>
      <c r="F43" s="224" t="s">
        <v>663</v>
      </c>
      <c r="G43" s="224" t="s">
        <v>1131</v>
      </c>
      <c r="H43" s="224" t="s">
        <v>873</v>
      </c>
      <c r="I43" s="224" t="s">
        <v>22</v>
      </c>
      <c r="J43" s="224" t="s">
        <v>184</v>
      </c>
      <c r="K43" s="224"/>
      <c r="L43" s="224"/>
    </row>
    <row r="44" spans="1:12" s="10" customFormat="1" ht="24">
      <c r="A44" s="20" t="str">
        <f t="shared" si="0"/>
        <v>Participación de los interesados ??y los ciudadanos</v>
      </c>
      <c r="B44" s="224" t="s">
        <v>286</v>
      </c>
      <c r="C44" s="224" t="s">
        <v>964</v>
      </c>
      <c r="D44" s="224" t="s">
        <v>717</v>
      </c>
      <c r="E44" s="224" t="s">
        <v>165</v>
      </c>
      <c r="F44" s="224" t="s">
        <v>664</v>
      </c>
      <c r="G44" s="224" t="s">
        <v>107</v>
      </c>
      <c r="H44" s="224" t="s">
        <v>874</v>
      </c>
      <c r="I44" s="224" t="s">
        <v>23</v>
      </c>
      <c r="J44" s="224" t="s">
        <v>185</v>
      </c>
      <c r="K44" s="224"/>
      <c r="L44" s="224"/>
    </row>
    <row r="45" spans="1:12" s="10" customFormat="1" ht="12">
      <c r="A45" s="20" t="str">
        <f t="shared" si="0"/>
        <v>Presupuesto total estimado</v>
      </c>
      <c r="B45" s="224" t="s">
        <v>287</v>
      </c>
      <c r="C45" s="224" t="s">
        <v>965</v>
      </c>
      <c r="D45" s="224" t="s">
        <v>718</v>
      </c>
      <c r="E45" s="224" t="s">
        <v>166</v>
      </c>
      <c r="F45" s="224" t="s">
        <v>665</v>
      </c>
      <c r="G45" s="224" t="s">
        <v>108</v>
      </c>
      <c r="H45" s="224" t="s">
        <v>875</v>
      </c>
      <c r="I45" s="224" t="s">
        <v>24</v>
      </c>
      <c r="J45" s="224" t="s">
        <v>186</v>
      </c>
      <c r="K45" s="224"/>
      <c r="L45" s="224"/>
    </row>
    <row r="46" spans="1:12" s="10" customFormat="1" ht="24">
      <c r="A46" s="20" t="str">
        <f t="shared" si="0"/>
        <v>fuentes de financiación previstas para las inversiones dentro de su plan de acción</v>
      </c>
      <c r="B46" s="224" t="s">
        <v>288</v>
      </c>
      <c r="C46" s="224" t="s">
        <v>966</v>
      </c>
      <c r="D46" s="224" t="s">
        <v>719</v>
      </c>
      <c r="E46" s="224" t="s">
        <v>167</v>
      </c>
      <c r="F46" s="224" t="s">
        <v>666</v>
      </c>
      <c r="G46" s="224" t="s">
        <v>109</v>
      </c>
      <c r="H46" s="224" t="s">
        <v>876</v>
      </c>
      <c r="I46" s="224" t="s">
        <v>25</v>
      </c>
      <c r="J46" s="224" t="s">
        <v>187</v>
      </c>
      <c r="K46" s="224"/>
      <c r="L46" s="224"/>
    </row>
    <row r="47" spans="1:12" s="10" customFormat="1" ht="24">
      <c r="A47" s="20" t="str">
        <f t="shared" si="0"/>
        <v>Planificación de las medidas de control y seguimiento</v>
      </c>
      <c r="B47" s="224" t="s">
        <v>289</v>
      </c>
      <c r="C47" s="224" t="s">
        <v>967</v>
      </c>
      <c r="D47" s="224" t="s">
        <v>720</v>
      </c>
      <c r="E47" s="224" t="s">
        <v>168</v>
      </c>
      <c r="F47" s="224" t="s">
        <v>667</v>
      </c>
      <c r="G47" s="224" t="s">
        <v>110</v>
      </c>
      <c r="H47" s="224" t="s">
        <v>877</v>
      </c>
      <c r="I47" s="224" t="s">
        <v>26</v>
      </c>
      <c r="J47" s="224" t="s">
        <v>188</v>
      </c>
      <c r="K47" s="224"/>
      <c r="L47" s="224"/>
    </row>
    <row r="48" spans="1:12" s="10" customFormat="1" ht="24">
      <c r="A48" s="20" t="str">
        <f t="shared" si="0"/>
        <v>Ir a la siguiente hoja dedicada a su inventario de emisiones de referencia</v>
      </c>
      <c r="B48" s="224" t="s">
        <v>1280</v>
      </c>
      <c r="C48" s="224" t="s">
        <v>1281</v>
      </c>
      <c r="D48" s="224" t="s">
        <v>721</v>
      </c>
      <c r="E48" s="224" t="s">
        <v>169</v>
      </c>
      <c r="F48" s="224" t="s">
        <v>668</v>
      </c>
      <c r="G48" s="224" t="s">
        <v>111</v>
      </c>
      <c r="H48" s="224" t="s">
        <v>878</v>
      </c>
      <c r="I48" s="224" t="s">
        <v>27</v>
      </c>
      <c r="J48" s="224" t="s">
        <v>189</v>
      </c>
      <c r="K48" s="224"/>
      <c r="L48" s="224"/>
    </row>
    <row r="49" spans="1:12" s="10" customFormat="1" ht="12">
      <c r="A49" s="20" t="str">
        <f t="shared" si="0"/>
        <v>INVENTARIO DE EMISIONES DE REFERENCIA</v>
      </c>
      <c r="B49" s="224" t="s">
        <v>290</v>
      </c>
      <c r="C49" s="224" t="s">
        <v>970</v>
      </c>
      <c r="D49" s="224" t="s">
        <v>722</v>
      </c>
      <c r="E49" s="224" t="s">
        <v>170</v>
      </c>
      <c r="F49" s="224" t="s">
        <v>669</v>
      </c>
      <c r="G49" s="224" t="s">
        <v>112</v>
      </c>
      <c r="H49" s="224" t="s">
        <v>879</v>
      </c>
      <c r="I49" s="224" t="s">
        <v>28</v>
      </c>
      <c r="J49" s="224" t="s">
        <v>190</v>
      </c>
      <c r="K49" s="224"/>
      <c r="L49" s="224"/>
    </row>
    <row r="50" spans="1:12" s="10" customFormat="1" ht="12">
      <c r="A50" s="20" t="str">
        <f t="shared" si="0"/>
        <v>DATOS GENERALES</v>
      </c>
      <c r="B50" s="224" t="s">
        <v>1249</v>
      </c>
      <c r="C50" s="224" t="s">
        <v>1250</v>
      </c>
      <c r="D50" s="224" t="s">
        <v>723</v>
      </c>
      <c r="E50" s="224" t="s">
        <v>171</v>
      </c>
      <c r="F50" s="224" t="s">
        <v>670</v>
      </c>
      <c r="G50" s="224" t="s">
        <v>113</v>
      </c>
      <c r="H50" s="224" t="s">
        <v>880</v>
      </c>
      <c r="I50" s="224" t="s">
        <v>29</v>
      </c>
      <c r="J50" s="224" t="s">
        <v>191</v>
      </c>
      <c r="K50" s="224"/>
      <c r="L50" s="224"/>
    </row>
    <row r="51" spans="1:12" s="10" customFormat="1" ht="12">
      <c r="A51" s="20" t="str">
        <f t="shared" si="0"/>
        <v>Inventario del año</v>
      </c>
      <c r="B51" s="224" t="s">
        <v>291</v>
      </c>
      <c r="C51" s="224" t="s">
        <v>968</v>
      </c>
      <c r="D51" s="224" t="s">
        <v>724</v>
      </c>
      <c r="E51" s="224" t="s">
        <v>172</v>
      </c>
      <c r="F51" s="224" t="s">
        <v>671</v>
      </c>
      <c r="G51" s="224" t="s">
        <v>114</v>
      </c>
      <c r="H51" s="224" t="s">
        <v>881</v>
      </c>
      <c r="I51" s="224" t="s">
        <v>30</v>
      </c>
      <c r="J51" s="224" t="s">
        <v>192</v>
      </c>
      <c r="K51" s="224"/>
      <c r="L51" s="224"/>
    </row>
    <row r="52" spans="1:12" s="10" customFormat="1" ht="12">
      <c r="A52" s="20" t="str">
        <f t="shared" si="0"/>
        <v>Número de habitantes</v>
      </c>
      <c r="B52" s="224" t="s">
        <v>1251</v>
      </c>
      <c r="C52" s="224" t="s">
        <v>1252</v>
      </c>
      <c r="D52" s="224" t="s">
        <v>1252</v>
      </c>
      <c r="E52" s="224" t="s">
        <v>173</v>
      </c>
      <c r="F52" s="224" t="s">
        <v>672</v>
      </c>
      <c r="G52" s="224" t="s">
        <v>115</v>
      </c>
      <c r="H52" s="224" t="s">
        <v>882</v>
      </c>
      <c r="I52" s="224" t="s">
        <v>31</v>
      </c>
      <c r="J52" s="224" t="s">
        <v>193</v>
      </c>
      <c r="K52" s="224"/>
      <c r="L52" s="224"/>
    </row>
    <row r="53" spans="1:12" s="10" customFormat="1" ht="12">
      <c r="A53" s="20" t="str">
        <f t="shared" si="0"/>
        <v>Los campos obligatorios</v>
      </c>
      <c r="B53" s="224" t="s">
        <v>1403</v>
      </c>
      <c r="C53" s="224" t="s">
        <v>1427</v>
      </c>
      <c r="D53" s="224" t="s">
        <v>725</v>
      </c>
      <c r="E53" s="224" t="s">
        <v>174</v>
      </c>
      <c r="F53" s="224" t="s">
        <v>1606</v>
      </c>
      <c r="G53" s="224" t="s">
        <v>1453</v>
      </c>
      <c r="H53" s="224" t="s">
        <v>1486</v>
      </c>
      <c r="I53" s="224" t="s">
        <v>32</v>
      </c>
      <c r="J53" s="224" t="s">
        <v>1543</v>
      </c>
      <c r="K53" s="224"/>
      <c r="L53" s="224"/>
    </row>
    <row r="54" spans="1:12" s="10" customFormat="1" ht="12">
      <c r="A54" s="179" t="str">
        <f t="shared" si="0"/>
        <v>RESULTADOS DEL BALANCE DE ENERGÍA</v>
      </c>
      <c r="B54" s="224" t="s">
        <v>574</v>
      </c>
      <c r="C54" s="224" t="s">
        <v>1255</v>
      </c>
      <c r="D54" s="224" t="s">
        <v>726</v>
      </c>
      <c r="E54" s="224" t="s">
        <v>175</v>
      </c>
      <c r="F54" s="224" t="s">
        <v>673</v>
      </c>
      <c r="G54" s="224" t="s">
        <v>1132</v>
      </c>
      <c r="H54" s="224" t="s">
        <v>883</v>
      </c>
      <c r="I54" s="224" t="s">
        <v>33</v>
      </c>
      <c r="J54" s="224" t="s">
        <v>194</v>
      </c>
      <c r="K54" s="224"/>
      <c r="L54" s="224"/>
    </row>
    <row r="55" spans="1:12" s="11" customFormat="1" ht="12">
      <c r="A55" s="179" t="str">
        <f t="shared" si="0"/>
        <v>Demanda final de energía</v>
      </c>
      <c r="B55" s="224" t="s">
        <v>485</v>
      </c>
      <c r="C55" s="224" t="s">
        <v>484</v>
      </c>
      <c r="D55" s="224" t="s">
        <v>727</v>
      </c>
      <c r="E55" s="224" t="s">
        <v>176</v>
      </c>
      <c r="F55" s="224" t="s">
        <v>483</v>
      </c>
      <c r="G55" s="224" t="s">
        <v>482</v>
      </c>
      <c r="H55" s="224" t="s">
        <v>481</v>
      </c>
      <c r="I55" s="224" t="s">
        <v>34</v>
      </c>
      <c r="J55" s="224" t="s">
        <v>480</v>
      </c>
      <c r="K55" s="224"/>
      <c r="L55" s="224"/>
    </row>
    <row r="56" spans="1:12" s="11" customFormat="1" ht="12">
      <c r="A56" s="179" t="str">
        <f t="shared" si="0"/>
        <v>La demanda del sector</v>
      </c>
      <c r="B56" s="224" t="s">
        <v>300</v>
      </c>
      <c r="C56" s="224" t="s">
        <v>301</v>
      </c>
      <c r="D56" s="224" t="s">
        <v>728</v>
      </c>
      <c r="E56" s="224" t="s">
        <v>517</v>
      </c>
      <c r="F56" s="224" t="s">
        <v>302</v>
      </c>
      <c r="G56" s="224" t="s">
        <v>303</v>
      </c>
      <c r="H56" s="224" t="s">
        <v>304</v>
      </c>
      <c r="I56" s="224" t="s">
        <v>35</v>
      </c>
      <c r="J56" s="224" t="s">
        <v>305</v>
      </c>
      <c r="K56" s="224"/>
      <c r="L56" s="224"/>
    </row>
    <row r="57" spans="1:12" s="11" customFormat="1" ht="12">
      <c r="A57" s="179" t="str">
        <f t="shared" si="0"/>
        <v>DESCRIPCIÓN DE LAS ACCIONES A IMPLEMENTAR</v>
      </c>
      <c r="B57" s="224" t="s">
        <v>479</v>
      </c>
      <c r="C57" s="224" t="s">
        <v>478</v>
      </c>
      <c r="D57" s="224" t="s">
        <v>729</v>
      </c>
      <c r="E57" s="224" t="s">
        <v>518</v>
      </c>
      <c r="F57" s="224" t="s">
        <v>477</v>
      </c>
      <c r="G57" s="224" t="s">
        <v>476</v>
      </c>
      <c r="H57" s="224" t="s">
        <v>475</v>
      </c>
      <c r="I57" s="224" t="s">
        <v>36</v>
      </c>
      <c r="J57" s="224" t="s">
        <v>474</v>
      </c>
      <c r="K57" s="224"/>
      <c r="L57" s="224"/>
    </row>
    <row r="58" spans="1:12" s="11" customFormat="1" ht="12">
      <c r="A58" s="179" t="str">
        <f t="shared" si="0"/>
        <v>Descripción del sector</v>
      </c>
      <c r="B58" s="224" t="s">
        <v>954</v>
      </c>
      <c r="C58" s="224" t="s">
        <v>955</v>
      </c>
      <c r="D58" s="224" t="s">
        <v>730</v>
      </c>
      <c r="E58" s="224" t="s">
        <v>519</v>
      </c>
      <c r="F58" s="224" t="s">
        <v>956</v>
      </c>
      <c r="G58" s="224" t="s">
        <v>957</v>
      </c>
      <c r="H58" s="224" t="s">
        <v>958</v>
      </c>
      <c r="I58" s="224" t="s">
        <v>37</v>
      </c>
      <c r="J58" s="224" t="s">
        <v>959</v>
      </c>
      <c r="K58" s="224"/>
      <c r="L58" s="224"/>
    </row>
    <row r="59" spans="1:12" s="11" customFormat="1" ht="12">
      <c r="A59" s="179" t="str">
        <f t="shared" si="0"/>
        <v>Acciones generales</v>
      </c>
      <c r="B59" s="224" t="s">
        <v>1271</v>
      </c>
      <c r="C59" s="224" t="s">
        <v>1272</v>
      </c>
      <c r="D59" s="224" t="s">
        <v>1273</v>
      </c>
      <c r="E59" s="224" t="s">
        <v>520</v>
      </c>
      <c r="F59" s="224" t="s">
        <v>1278</v>
      </c>
      <c r="G59" s="224" t="s">
        <v>1277</v>
      </c>
      <c r="H59" s="224" t="s">
        <v>1276</v>
      </c>
      <c r="I59" s="224" t="s">
        <v>1274</v>
      </c>
      <c r="J59" s="224" t="s">
        <v>1275</v>
      </c>
      <c r="K59" s="224"/>
      <c r="L59" s="224"/>
    </row>
    <row r="60" spans="1:12" s="10" customFormat="1" ht="12">
      <c r="A60" s="179" t="str">
        <f t="shared" si="0"/>
        <v>RESIDENCIAL</v>
      </c>
      <c r="B60" s="225" t="s">
        <v>593</v>
      </c>
      <c r="C60" s="225" t="s">
        <v>594</v>
      </c>
      <c r="D60" s="225" t="s">
        <v>594</v>
      </c>
      <c r="E60" s="225" t="s">
        <v>521</v>
      </c>
      <c r="F60" s="225" t="s">
        <v>595</v>
      </c>
      <c r="G60" s="225" t="s">
        <v>596</v>
      </c>
      <c r="H60" s="225" t="s">
        <v>597</v>
      </c>
      <c r="I60" s="225" t="s">
        <v>38</v>
      </c>
      <c r="J60" s="225" t="s">
        <v>598</v>
      </c>
      <c r="K60" s="225"/>
      <c r="L60" s="225"/>
    </row>
    <row r="61" spans="1:12" s="10" customFormat="1" ht="12">
      <c r="A61" s="179" t="str">
        <f t="shared" si="0"/>
        <v>Agua caliente</v>
      </c>
      <c r="B61" s="12" t="s">
        <v>1334</v>
      </c>
      <c r="C61" s="12" t="s">
        <v>1335</v>
      </c>
      <c r="D61" s="12" t="s">
        <v>731</v>
      </c>
      <c r="E61" s="12" t="s">
        <v>522</v>
      </c>
      <c r="F61" s="12" t="s">
        <v>1616</v>
      </c>
      <c r="G61" s="12" t="s">
        <v>1458</v>
      </c>
      <c r="H61" s="12" t="s">
        <v>1497</v>
      </c>
      <c r="I61" s="12" t="s">
        <v>39</v>
      </c>
      <c r="J61" s="12" t="s">
        <v>1557</v>
      </c>
      <c r="K61" s="12"/>
      <c r="L61" s="12"/>
    </row>
    <row r="62" spans="1:12" s="10" customFormat="1" ht="12">
      <c r="A62" s="179" t="str">
        <f t="shared" si="0"/>
        <v>Calefacción y refrigeración</v>
      </c>
      <c r="B62" s="12" t="s">
        <v>1336</v>
      </c>
      <c r="C62" s="12" t="s">
        <v>1337</v>
      </c>
      <c r="D62" s="12" t="s">
        <v>732</v>
      </c>
      <c r="E62" s="12" t="s">
        <v>523</v>
      </c>
      <c r="F62" s="12" t="s">
        <v>1617</v>
      </c>
      <c r="G62" s="12" t="s">
        <v>1459</v>
      </c>
      <c r="H62" s="12" t="s">
        <v>473</v>
      </c>
      <c r="I62" s="12" t="s">
        <v>40</v>
      </c>
      <c r="J62" s="12" t="s">
        <v>1558</v>
      </c>
      <c r="K62" s="12"/>
      <c r="L62" s="12"/>
    </row>
    <row r="63" spans="1:12" s="10" customFormat="1" ht="12">
      <c r="A63" s="179" t="str">
        <f t="shared" si="0"/>
        <v>Iluminación</v>
      </c>
      <c r="B63" s="12" t="s">
        <v>1338</v>
      </c>
      <c r="C63" s="12" t="s">
        <v>1339</v>
      </c>
      <c r="D63" s="12" t="s">
        <v>733</v>
      </c>
      <c r="E63" s="12" t="s">
        <v>524</v>
      </c>
      <c r="F63" s="12" t="s">
        <v>472</v>
      </c>
      <c r="G63" s="12" t="s">
        <v>1460</v>
      </c>
      <c r="H63" s="12" t="s">
        <v>1460</v>
      </c>
      <c r="I63" s="12" t="s">
        <v>41</v>
      </c>
      <c r="J63" s="12" t="s">
        <v>1559</v>
      </c>
      <c r="K63" s="12"/>
      <c r="L63" s="12"/>
    </row>
    <row r="64" spans="1:12" s="10" customFormat="1" ht="12">
      <c r="A64" s="179" t="str">
        <f t="shared" si="0"/>
        <v>Cocina</v>
      </c>
      <c r="B64" s="12" t="s">
        <v>1340</v>
      </c>
      <c r="C64" s="12" t="s">
        <v>1341</v>
      </c>
      <c r="D64" s="12" t="s">
        <v>734</v>
      </c>
      <c r="E64" s="12" t="s">
        <v>525</v>
      </c>
      <c r="F64" s="12" t="s">
        <v>1618</v>
      </c>
      <c r="G64" s="12" t="s">
        <v>1461</v>
      </c>
      <c r="H64" s="12" t="s">
        <v>1498</v>
      </c>
      <c r="I64" s="12" t="s">
        <v>42</v>
      </c>
      <c r="J64" s="12" t="s">
        <v>1560</v>
      </c>
      <c r="K64" s="12"/>
      <c r="L64" s="12"/>
    </row>
    <row r="65" spans="1:12" s="10" customFormat="1" ht="12">
      <c r="A65" s="179" t="str">
        <f t="shared" si="0"/>
        <v>Refrigerador y congelador</v>
      </c>
      <c r="B65" s="12" t="s">
        <v>1342</v>
      </c>
      <c r="C65" s="12" t="s">
        <v>1343</v>
      </c>
      <c r="D65" s="12" t="s">
        <v>735</v>
      </c>
      <c r="E65" s="12" t="s">
        <v>526</v>
      </c>
      <c r="F65" s="12" t="s">
        <v>1619</v>
      </c>
      <c r="G65" s="12" t="s">
        <v>471</v>
      </c>
      <c r="H65" s="12" t="s">
        <v>1499</v>
      </c>
      <c r="I65" s="12" t="s">
        <v>43</v>
      </c>
      <c r="J65" s="12" t="s">
        <v>470</v>
      </c>
      <c r="K65" s="12"/>
      <c r="L65" s="12"/>
    </row>
    <row r="66" spans="1:12" s="10" customFormat="1" ht="12">
      <c r="A66" s="179" t="str">
        <f t="shared" si="0"/>
        <v>Lavadoras y secadoras</v>
      </c>
      <c r="B66" s="12" t="s">
        <v>1344</v>
      </c>
      <c r="C66" s="12" t="s">
        <v>1345</v>
      </c>
      <c r="D66" s="12" t="s">
        <v>736</v>
      </c>
      <c r="E66" s="12" t="s">
        <v>527</v>
      </c>
      <c r="F66" s="12" t="s">
        <v>1620</v>
      </c>
      <c r="G66" s="12" t="s">
        <v>116</v>
      </c>
      <c r="H66" s="12" t="s">
        <v>1500</v>
      </c>
      <c r="I66" s="12" t="s">
        <v>44</v>
      </c>
      <c r="J66" s="12" t="s">
        <v>1561</v>
      </c>
      <c r="K66" s="12"/>
      <c r="L66" s="12"/>
    </row>
    <row r="67" spans="1:12" s="10" customFormat="1" ht="12">
      <c r="A67" s="179" t="str">
        <f t="shared" si="0"/>
        <v>Lava platos</v>
      </c>
      <c r="B67" s="12" t="s">
        <v>1346</v>
      </c>
      <c r="C67" s="12" t="s">
        <v>1347</v>
      </c>
      <c r="D67" s="12" t="s">
        <v>737</v>
      </c>
      <c r="E67" s="12" t="s">
        <v>528</v>
      </c>
      <c r="F67" s="12" t="s">
        <v>1621</v>
      </c>
      <c r="G67" s="12" t="s">
        <v>469</v>
      </c>
      <c r="H67" s="12" t="s">
        <v>1501</v>
      </c>
      <c r="I67" s="12" t="s">
        <v>45</v>
      </c>
      <c r="J67" s="12" t="s">
        <v>1562</v>
      </c>
      <c r="K67" s="12"/>
      <c r="L67" s="12"/>
    </row>
    <row r="68" spans="1:12" s="10" customFormat="1" ht="12">
      <c r="A68" s="179" t="str">
        <f t="shared" si="0"/>
        <v>Televisores</v>
      </c>
      <c r="B68" s="12" t="s">
        <v>1348</v>
      </c>
      <c r="C68" s="12" t="s">
        <v>1349</v>
      </c>
      <c r="D68" s="12" t="s">
        <v>1349</v>
      </c>
      <c r="E68" s="12" t="s">
        <v>529</v>
      </c>
      <c r="F68" s="12" t="s">
        <v>1622</v>
      </c>
      <c r="G68" s="12" t="s">
        <v>468</v>
      </c>
      <c r="H68" s="12" t="s">
        <v>1502</v>
      </c>
      <c r="I68" s="12" t="s">
        <v>46</v>
      </c>
      <c r="J68" s="12" t="s">
        <v>1563</v>
      </c>
      <c r="K68" s="12"/>
      <c r="L68" s="12"/>
    </row>
    <row r="69" spans="1:12" s="10" customFormat="1" ht="12">
      <c r="A69" s="179" t="str">
        <f t="shared" si="0"/>
        <v>Otros aparatos eléctricos</v>
      </c>
      <c r="B69" s="12" t="s">
        <v>1350</v>
      </c>
      <c r="C69" s="12" t="s">
        <v>1351</v>
      </c>
      <c r="D69" s="12" t="s">
        <v>738</v>
      </c>
      <c r="E69" s="12" t="s">
        <v>530</v>
      </c>
      <c r="F69" s="12" t="s">
        <v>1623</v>
      </c>
      <c r="G69" s="12" t="s">
        <v>467</v>
      </c>
      <c r="H69" s="12" t="s">
        <v>1503</v>
      </c>
      <c r="I69" s="12" t="s">
        <v>47</v>
      </c>
      <c r="J69" s="12" t="s">
        <v>1564</v>
      </c>
      <c r="K69" s="12"/>
      <c r="L69" s="12"/>
    </row>
    <row r="70" spans="1:12" s="10" customFormat="1" ht="12">
      <c r="A70" s="179" t="str">
        <f t="shared" si="0"/>
        <v>SECTOR PRIMARIO</v>
      </c>
      <c r="B70" s="180" t="s">
        <v>599</v>
      </c>
      <c r="C70" s="180" t="s">
        <v>600</v>
      </c>
      <c r="D70" s="180" t="s">
        <v>739</v>
      </c>
      <c r="E70" s="180" t="s">
        <v>531</v>
      </c>
      <c r="F70" s="180" t="s">
        <v>601</v>
      </c>
      <c r="G70" s="180" t="s">
        <v>602</v>
      </c>
      <c r="H70" s="180" t="s">
        <v>603</v>
      </c>
      <c r="I70" s="180" t="s">
        <v>48</v>
      </c>
      <c r="J70" s="180" t="s">
        <v>604</v>
      </c>
      <c r="K70" s="180"/>
      <c r="L70" s="180"/>
    </row>
    <row r="71" spans="1:12" s="10" customFormat="1" ht="24">
      <c r="A71" s="179" t="str">
        <f t="shared" si="0"/>
        <v>Agricultura, silvicultura y pesca</v>
      </c>
      <c r="B71" s="9" t="s">
        <v>1354</v>
      </c>
      <c r="C71" s="9" t="s">
        <v>1355</v>
      </c>
      <c r="D71" s="9" t="s">
        <v>740</v>
      </c>
      <c r="E71" s="9" t="s">
        <v>532</v>
      </c>
      <c r="F71" s="9" t="s">
        <v>1624</v>
      </c>
      <c r="G71" s="9" t="s">
        <v>1680</v>
      </c>
      <c r="H71" s="9" t="s">
        <v>1504</v>
      </c>
      <c r="I71" s="9" t="s">
        <v>978</v>
      </c>
      <c r="J71" s="9" t="s">
        <v>1565</v>
      </c>
      <c r="K71" s="9"/>
      <c r="L71" s="9"/>
    </row>
    <row r="72" spans="1:12" s="10" customFormat="1" ht="12">
      <c r="A72" s="179" t="str">
        <f t="shared" si="0"/>
        <v>Minas y canteras</v>
      </c>
      <c r="B72" s="9" t="s">
        <v>1356</v>
      </c>
      <c r="C72" s="9" t="s">
        <v>1357</v>
      </c>
      <c r="D72" s="9" t="s">
        <v>741</v>
      </c>
      <c r="E72" s="9" t="s">
        <v>533</v>
      </c>
      <c r="F72" s="9" t="s">
        <v>1625</v>
      </c>
      <c r="G72" s="9" t="s">
        <v>1681</v>
      </c>
      <c r="H72" s="9" t="s">
        <v>1505</v>
      </c>
      <c r="I72" s="9" t="s">
        <v>979</v>
      </c>
      <c r="J72" s="9" t="s">
        <v>1566</v>
      </c>
      <c r="K72" s="9"/>
      <c r="L72" s="9"/>
    </row>
    <row r="73" spans="1:12" s="10" customFormat="1" ht="12">
      <c r="A73" s="179" t="str">
        <f t="shared" si="0"/>
        <v>SECTOR SECUNDARIO</v>
      </c>
      <c r="B73" s="225" t="s">
        <v>605</v>
      </c>
      <c r="C73" s="225" t="s">
        <v>606</v>
      </c>
      <c r="D73" s="225" t="s">
        <v>742</v>
      </c>
      <c r="E73" s="225" t="s">
        <v>534</v>
      </c>
      <c r="F73" s="225" t="s">
        <v>607</v>
      </c>
      <c r="G73" s="225" t="s">
        <v>608</v>
      </c>
      <c r="H73" s="225" t="s">
        <v>609</v>
      </c>
      <c r="I73" s="225" t="s">
        <v>980</v>
      </c>
      <c r="J73" s="225" t="s">
        <v>610</v>
      </c>
      <c r="K73" s="225"/>
      <c r="L73" s="225"/>
    </row>
    <row r="74" spans="1:12" s="10" customFormat="1" ht="12">
      <c r="A74" s="179" t="str">
        <f aca="true" t="shared" si="1" ref="A74:A136">IF($A$6=$B$6,B74,"")&amp;IF($A$6=$C$6,C74,"")&amp;IF($A$6=$D$6,D74,"")&amp;IF($A$6=$E$6,E74,"")&amp;IF($A$6=$F$6,F74,"")&amp;IF($A$6=$G$6,G74,"")&amp;IF($A$6=$H$6,H74,"")&amp;IF($A$6=$I$6,I74,"")&amp;IF($A$6=$J$6,J74,"")&amp;IF($A$6=$K$6,K74,"")&amp;IF($A$6=$L$6,L74,"")</f>
        <v>Fabricación</v>
      </c>
      <c r="B74" s="9" t="s">
        <v>1358</v>
      </c>
      <c r="C74" s="9" t="s">
        <v>1359</v>
      </c>
      <c r="D74" s="9" t="s">
        <v>743</v>
      </c>
      <c r="E74" s="9" t="s">
        <v>535</v>
      </c>
      <c r="F74" s="9" t="s">
        <v>1626</v>
      </c>
      <c r="G74" s="9" t="s">
        <v>1462</v>
      </c>
      <c r="H74" s="9" t="s">
        <v>466</v>
      </c>
      <c r="I74" s="9" t="s">
        <v>981</v>
      </c>
      <c r="J74" s="9" t="s">
        <v>465</v>
      </c>
      <c r="K74" s="9"/>
      <c r="L74" s="9"/>
    </row>
    <row r="75" spans="1:12" s="10" customFormat="1" ht="36">
      <c r="A75" s="179" t="str">
        <f t="shared" si="1"/>
        <v>Agua potable, alcantarillado, gestión de residuos y descontaminación</v>
      </c>
      <c r="B75" s="9" t="s">
        <v>1360</v>
      </c>
      <c r="C75" s="9" t="s">
        <v>464</v>
      </c>
      <c r="D75" s="9" t="s">
        <v>744</v>
      </c>
      <c r="E75" s="9" t="s">
        <v>536</v>
      </c>
      <c r="F75" s="9" t="s">
        <v>1627</v>
      </c>
      <c r="G75" s="9" t="s">
        <v>1682</v>
      </c>
      <c r="H75" s="9" t="s">
        <v>463</v>
      </c>
      <c r="I75" s="9" t="s">
        <v>982</v>
      </c>
      <c r="J75" s="9" t="s">
        <v>462</v>
      </c>
      <c r="K75" s="9"/>
      <c r="L75" s="9"/>
    </row>
    <row r="76" spans="1:12" s="10" customFormat="1" ht="12">
      <c r="A76" s="179" t="str">
        <f t="shared" si="1"/>
        <v>Construcción</v>
      </c>
      <c r="B76" s="9" t="s">
        <v>1361</v>
      </c>
      <c r="C76" s="9" t="s">
        <v>1362</v>
      </c>
      <c r="D76" s="9" t="s">
        <v>745</v>
      </c>
      <c r="E76" s="9" t="s">
        <v>1361</v>
      </c>
      <c r="F76" s="9" t="s">
        <v>1628</v>
      </c>
      <c r="G76" s="9" t="s">
        <v>1683</v>
      </c>
      <c r="H76" s="9" t="s">
        <v>1506</v>
      </c>
      <c r="I76" s="9" t="s">
        <v>983</v>
      </c>
      <c r="J76" s="9" t="s">
        <v>1567</v>
      </c>
      <c r="K76" s="9"/>
      <c r="L76" s="9"/>
    </row>
    <row r="77" spans="1:12" s="10" customFormat="1" ht="12">
      <c r="A77" s="179" t="str">
        <f t="shared" si="1"/>
        <v>SECTOR TERCIARIO</v>
      </c>
      <c r="B77" s="225" t="s">
        <v>611</v>
      </c>
      <c r="C77" s="225" t="s">
        <v>612</v>
      </c>
      <c r="D77" s="225" t="s">
        <v>746</v>
      </c>
      <c r="E77" s="225" t="s">
        <v>537</v>
      </c>
      <c r="F77" s="225" t="s">
        <v>613</v>
      </c>
      <c r="G77" s="225" t="s">
        <v>614</v>
      </c>
      <c r="H77" s="225" t="s">
        <v>615</v>
      </c>
      <c r="I77" s="225" t="s">
        <v>984</v>
      </c>
      <c r="J77" s="225" t="s">
        <v>616</v>
      </c>
      <c r="K77" s="225"/>
      <c r="L77" s="225"/>
    </row>
    <row r="78" spans="1:12" s="10" customFormat="1" ht="24">
      <c r="A78" s="179" t="str">
        <f t="shared" si="1"/>
        <v>Comercio al por mayor y al por menor, reparación de vehículos de motor y motocicletas</v>
      </c>
      <c r="B78" s="9" t="s">
        <v>1363</v>
      </c>
      <c r="C78" s="9" t="s">
        <v>1364</v>
      </c>
      <c r="D78" s="9" t="s">
        <v>747</v>
      </c>
      <c r="E78" s="9" t="s">
        <v>538</v>
      </c>
      <c r="F78" s="9" t="s">
        <v>1629</v>
      </c>
      <c r="G78" s="9" t="s">
        <v>1684</v>
      </c>
      <c r="H78" s="9" t="s">
        <v>461</v>
      </c>
      <c r="I78" s="9" t="s">
        <v>985</v>
      </c>
      <c r="J78" s="9" t="s">
        <v>460</v>
      </c>
      <c r="K78" s="9"/>
      <c r="L78" s="9"/>
    </row>
    <row r="79" spans="1:12" s="10" customFormat="1" ht="24">
      <c r="A79" s="179" t="str">
        <f t="shared" si="1"/>
        <v>Alojamiento y la comida las actividades de servicio</v>
      </c>
      <c r="B79" s="9" t="s">
        <v>1205</v>
      </c>
      <c r="C79" s="9" t="s">
        <v>1365</v>
      </c>
      <c r="D79" s="9" t="s">
        <v>748</v>
      </c>
      <c r="E79" s="9" t="s">
        <v>539</v>
      </c>
      <c r="F79" s="9" t="s">
        <v>1630</v>
      </c>
      <c r="G79" s="9" t="s">
        <v>1685</v>
      </c>
      <c r="H79" s="9" t="s">
        <v>459</v>
      </c>
      <c r="I79" s="9" t="s">
        <v>986</v>
      </c>
      <c r="J79" s="9" t="s">
        <v>458</v>
      </c>
      <c r="K79" s="9"/>
      <c r="L79" s="9"/>
    </row>
    <row r="80" spans="1:12" s="10" customFormat="1" ht="24">
      <c r="A80" s="179" t="str">
        <f t="shared" si="1"/>
        <v>La administración pública general y la seguridad social</v>
      </c>
      <c r="B80" s="9" t="s">
        <v>1366</v>
      </c>
      <c r="C80" s="9" t="s">
        <v>1367</v>
      </c>
      <c r="D80" s="9" t="s">
        <v>749</v>
      </c>
      <c r="E80" s="9" t="s">
        <v>540</v>
      </c>
      <c r="F80" s="9" t="s">
        <v>1631</v>
      </c>
      <c r="G80" s="9" t="s">
        <v>1686</v>
      </c>
      <c r="H80" s="9" t="s">
        <v>1177</v>
      </c>
      <c r="I80" s="9" t="s">
        <v>987</v>
      </c>
      <c r="J80" s="9" t="s">
        <v>1176</v>
      </c>
      <c r="K80" s="9"/>
      <c r="L80" s="9"/>
    </row>
    <row r="81" spans="1:12" s="10" customFormat="1" ht="24">
      <c r="A81" s="179" t="str">
        <f t="shared" si="1"/>
        <v>Defensa, justicia, policía y bomberos</v>
      </c>
      <c r="B81" s="9" t="s">
        <v>201</v>
      </c>
      <c r="C81" s="9" t="s">
        <v>1368</v>
      </c>
      <c r="D81" s="9" t="s">
        <v>750</v>
      </c>
      <c r="E81" s="9" t="s">
        <v>541</v>
      </c>
      <c r="F81" s="9" t="s">
        <v>1632</v>
      </c>
      <c r="G81" s="9" t="s">
        <v>1463</v>
      </c>
      <c r="H81" s="9" t="s">
        <v>1507</v>
      </c>
      <c r="I81" s="9" t="s">
        <v>988</v>
      </c>
      <c r="J81" s="9" t="s">
        <v>1175</v>
      </c>
      <c r="K81" s="9"/>
      <c r="L81" s="9"/>
    </row>
    <row r="82" spans="1:12" s="10" customFormat="1" ht="12">
      <c r="A82" s="179" t="str">
        <f t="shared" si="1"/>
        <v>Educación</v>
      </c>
      <c r="B82" s="9" t="s">
        <v>1369</v>
      </c>
      <c r="C82" s="9" t="s">
        <v>1370</v>
      </c>
      <c r="D82" s="9" t="s">
        <v>751</v>
      </c>
      <c r="E82" s="9" t="s">
        <v>1369</v>
      </c>
      <c r="F82" s="9" t="s">
        <v>1633</v>
      </c>
      <c r="G82" s="9" t="s">
        <v>1464</v>
      </c>
      <c r="H82" s="9" t="s">
        <v>1508</v>
      </c>
      <c r="I82" s="9" t="s">
        <v>989</v>
      </c>
      <c r="J82" s="9" t="s">
        <v>1568</v>
      </c>
      <c r="K82" s="9"/>
      <c r="L82" s="9"/>
    </row>
    <row r="83" spans="1:12" s="11" customFormat="1" ht="24">
      <c r="A83" s="179" t="str">
        <f t="shared" si="1"/>
        <v>La salud humana y las actividades de trabajo social</v>
      </c>
      <c r="B83" s="9" t="s">
        <v>1371</v>
      </c>
      <c r="C83" s="9" t="s">
        <v>1372</v>
      </c>
      <c r="D83" s="9" t="s">
        <v>752</v>
      </c>
      <c r="E83" s="9" t="s">
        <v>542</v>
      </c>
      <c r="F83" s="9" t="s">
        <v>1634</v>
      </c>
      <c r="G83" s="9" t="s">
        <v>1465</v>
      </c>
      <c r="H83" s="9" t="s">
        <v>1509</v>
      </c>
      <c r="I83" s="9" t="s">
        <v>990</v>
      </c>
      <c r="J83" s="9" t="s">
        <v>1569</v>
      </c>
      <c r="K83" s="9"/>
      <c r="L83" s="9"/>
    </row>
    <row r="84" spans="1:12" s="10" customFormat="1" ht="12">
      <c r="A84" s="179" t="str">
        <f t="shared" si="1"/>
        <v>Otros servicios</v>
      </c>
      <c r="B84" s="9" t="s">
        <v>1373</v>
      </c>
      <c r="C84" s="9" t="s">
        <v>1374</v>
      </c>
      <c r="D84" s="9" t="s">
        <v>753</v>
      </c>
      <c r="E84" s="9" t="s">
        <v>543</v>
      </c>
      <c r="F84" s="9" t="s">
        <v>1635</v>
      </c>
      <c r="G84" s="9" t="s">
        <v>1174</v>
      </c>
      <c r="H84" s="9" t="s">
        <v>1173</v>
      </c>
      <c r="I84" s="9" t="s">
        <v>991</v>
      </c>
      <c r="J84" s="9" t="s">
        <v>1570</v>
      </c>
      <c r="K84" s="9"/>
      <c r="L84" s="9"/>
    </row>
    <row r="85" spans="1:12" s="10" customFormat="1" ht="12">
      <c r="A85" s="179" t="str">
        <f t="shared" si="1"/>
        <v>De alumbrado público</v>
      </c>
      <c r="B85" s="9" t="s">
        <v>1352</v>
      </c>
      <c r="C85" s="9" t="s">
        <v>1353</v>
      </c>
      <c r="D85" s="9" t="s">
        <v>754</v>
      </c>
      <c r="E85" s="9" t="s">
        <v>544</v>
      </c>
      <c r="F85" s="9" t="s">
        <v>1172</v>
      </c>
      <c r="G85" s="9" t="s">
        <v>1171</v>
      </c>
      <c r="H85" s="9" t="s">
        <v>1466</v>
      </c>
      <c r="I85" s="9" t="s">
        <v>992</v>
      </c>
      <c r="J85" s="9" t="s">
        <v>1571</v>
      </c>
      <c r="K85" s="9"/>
      <c r="L85" s="9"/>
    </row>
    <row r="86" spans="1:12" s="10" customFormat="1" ht="12">
      <c r="A86" s="179" t="str">
        <f t="shared" si="1"/>
        <v>TRANSPORTES</v>
      </c>
      <c r="B86" s="225" t="s">
        <v>617</v>
      </c>
      <c r="C86" s="225" t="s">
        <v>618</v>
      </c>
      <c r="D86" s="225" t="s">
        <v>618</v>
      </c>
      <c r="E86" s="225" t="s">
        <v>617</v>
      </c>
      <c r="F86" s="225" t="s">
        <v>619</v>
      </c>
      <c r="G86" s="225" t="s">
        <v>620</v>
      </c>
      <c r="H86" s="225" t="s">
        <v>621</v>
      </c>
      <c r="I86" s="225" t="s">
        <v>993</v>
      </c>
      <c r="J86" s="225" t="s">
        <v>621</v>
      </c>
      <c r="K86" s="225"/>
      <c r="L86" s="225"/>
    </row>
    <row r="87" spans="1:12" s="10" customFormat="1" ht="60">
      <c r="A87" s="20" t="str">
        <f t="shared" si="1"/>
        <v>Transporte terrestre de pasajeros (transporte público, taxis, transporte escolar, transporte discrecional, vehículos administraciones públicas, etc.) y transporte de mercancías por carretera y servicios de mudanza</v>
      </c>
      <c r="B87" s="9" t="s">
        <v>1203</v>
      </c>
      <c r="C87" s="9" t="s">
        <v>1204</v>
      </c>
      <c r="D87" s="9" t="s">
        <v>1306</v>
      </c>
      <c r="E87" s="9" t="s">
        <v>545</v>
      </c>
      <c r="F87" s="9" t="s">
        <v>686</v>
      </c>
      <c r="G87" s="9" t="s">
        <v>117</v>
      </c>
      <c r="H87" s="9" t="s">
        <v>884</v>
      </c>
      <c r="I87" s="9" t="s">
        <v>994</v>
      </c>
      <c r="J87" s="9" t="s">
        <v>683</v>
      </c>
      <c r="K87" s="9"/>
      <c r="L87" s="9"/>
    </row>
    <row r="88" spans="1:12" s="10" customFormat="1" ht="24">
      <c r="A88" s="20" t="str">
        <f t="shared" si="1"/>
        <v>Transporte de mercancías por carretera y servicios de mudanza</v>
      </c>
      <c r="B88" s="9" t="s">
        <v>1376</v>
      </c>
      <c r="C88" s="9" t="s">
        <v>1377</v>
      </c>
      <c r="D88" s="9" t="s">
        <v>756</v>
      </c>
      <c r="E88" s="9" t="s">
        <v>546</v>
      </c>
      <c r="F88" s="9" t="s">
        <v>1636</v>
      </c>
      <c r="G88" s="9" t="s">
        <v>1133</v>
      </c>
      <c r="H88" s="9" t="s">
        <v>1510</v>
      </c>
      <c r="I88" s="9" t="s">
        <v>995</v>
      </c>
      <c r="J88" s="9" t="s">
        <v>1170</v>
      </c>
      <c r="K88" s="9"/>
      <c r="L88" s="9"/>
    </row>
    <row r="89" spans="1:12" s="10" customFormat="1" ht="24">
      <c r="A89" s="20" t="str">
        <f t="shared" si="1"/>
        <v>Otros servicios de transporte por carretera de pasajeros (taxi, turismo, transporte escolar, etc)</v>
      </c>
      <c r="B89" s="9" t="s">
        <v>681</v>
      </c>
      <c r="C89" s="9" t="s">
        <v>1270</v>
      </c>
      <c r="D89" s="9" t="s">
        <v>755</v>
      </c>
      <c r="E89" s="9" t="s">
        <v>547</v>
      </c>
      <c r="F89" s="9" t="s">
        <v>687</v>
      </c>
      <c r="G89" s="9" t="s">
        <v>118</v>
      </c>
      <c r="H89" s="9" t="s">
        <v>885</v>
      </c>
      <c r="I89" s="9" t="s">
        <v>996</v>
      </c>
      <c r="J89" s="9" t="s">
        <v>684</v>
      </c>
      <c r="K89" s="9"/>
      <c r="L89" s="9"/>
    </row>
    <row r="90" spans="1:12" s="10" customFormat="1" ht="12">
      <c r="A90" s="20" t="str">
        <f>IF($A$6=$B$6,B90,"")&amp;IF($A$6=$C$6,C90,"")&amp;IF($A$6=$D$6,D90,"")&amp;IF($A$6=$E$6,E90,"")&amp;IF($A$6=$F$6,F90,"")&amp;IF($A$6=$G$6,G90,"")&amp;IF($A$6=$H$6,H90,"")&amp;IF($A$6=$I$6,I90,"")&amp;IF($A$6=$J$6,J90,"")&amp;IF($A$6=$K$6,K90,"")&amp;IF($A$6=$L$6,L90,"")</f>
        <v>Transporte privado</v>
      </c>
      <c r="B90" s="9" t="s">
        <v>1375</v>
      </c>
      <c r="C90" s="9" t="s">
        <v>682</v>
      </c>
      <c r="D90" s="9" t="s">
        <v>757</v>
      </c>
      <c r="E90" s="9" t="s">
        <v>548</v>
      </c>
      <c r="F90" s="9" t="s">
        <v>688</v>
      </c>
      <c r="G90" s="9" t="s">
        <v>1467</v>
      </c>
      <c r="H90" s="9" t="s">
        <v>1511</v>
      </c>
      <c r="I90" s="9" t="s">
        <v>997</v>
      </c>
      <c r="J90" s="9" t="s">
        <v>1572</v>
      </c>
      <c r="K90" s="9"/>
      <c r="L90" s="9"/>
    </row>
    <row r="91" spans="1:12" s="10" customFormat="1" ht="36">
      <c r="A91" s="179" t="str">
        <f t="shared" si="1"/>
        <v>Reexportación (barcos, aviones, zonas francas industriales, nacionales e internacionales instalaciones militar, etc)</v>
      </c>
      <c r="B91" s="9" t="s">
        <v>1169</v>
      </c>
      <c r="C91" s="9" t="s">
        <v>1168</v>
      </c>
      <c r="D91" s="9" t="s">
        <v>758</v>
      </c>
      <c r="E91" s="9" t="s">
        <v>549</v>
      </c>
      <c r="F91" s="9" t="s">
        <v>1167</v>
      </c>
      <c r="G91" s="9" t="s">
        <v>119</v>
      </c>
      <c r="H91" s="9" t="s">
        <v>1166</v>
      </c>
      <c r="I91" s="9" t="s">
        <v>998</v>
      </c>
      <c r="J91" s="9" t="s">
        <v>1165</v>
      </c>
      <c r="K91" s="9"/>
      <c r="L91" s="9"/>
    </row>
    <row r="92" spans="1:12" s="10" customFormat="1" ht="36">
      <c r="A92" s="179" t="str">
        <f t="shared" si="1"/>
        <v>Actividades con uso intensivo de energía para la exportación (para excluir en el balance energético isla)</v>
      </c>
      <c r="B92" s="9" t="s">
        <v>1164</v>
      </c>
      <c r="C92" s="9" t="s">
        <v>1163</v>
      </c>
      <c r="D92" s="9" t="s">
        <v>759</v>
      </c>
      <c r="E92" s="9" t="s">
        <v>550</v>
      </c>
      <c r="F92" s="9" t="s">
        <v>1162</v>
      </c>
      <c r="G92" s="9" t="s">
        <v>120</v>
      </c>
      <c r="H92" s="9" t="s">
        <v>1161</v>
      </c>
      <c r="I92" s="9" t="s">
        <v>999</v>
      </c>
      <c r="J92" s="9" t="s">
        <v>1160</v>
      </c>
      <c r="K92" s="9"/>
      <c r="L92" s="9"/>
    </row>
    <row r="93" spans="1:12" s="10" customFormat="1" ht="24">
      <c r="A93" s="179" t="str">
        <f t="shared" si="1"/>
        <v>Otros (para excluir en el balance energético isla)</v>
      </c>
      <c r="B93" s="9" t="s">
        <v>1159</v>
      </c>
      <c r="C93" s="9" t="s">
        <v>1158</v>
      </c>
      <c r="D93" s="9" t="s">
        <v>760</v>
      </c>
      <c r="E93" s="9" t="s">
        <v>551</v>
      </c>
      <c r="F93" s="9" t="s">
        <v>1157</v>
      </c>
      <c r="G93" s="9" t="s">
        <v>121</v>
      </c>
      <c r="H93" s="9" t="s">
        <v>1156</v>
      </c>
      <c r="I93" s="9" t="s">
        <v>1000</v>
      </c>
      <c r="J93" s="9" t="s">
        <v>1155</v>
      </c>
      <c r="K93" s="9"/>
      <c r="L93" s="9"/>
    </row>
    <row r="94" spans="1:12" s="10" customFormat="1" ht="12">
      <c r="A94" s="179" t="str">
        <f t="shared" si="1"/>
        <v>ENERGÍA PARA EL USO FINAL</v>
      </c>
      <c r="B94" s="224" t="s">
        <v>310</v>
      </c>
      <c r="C94" s="224" t="s">
        <v>311</v>
      </c>
      <c r="D94" s="224" t="s">
        <v>761</v>
      </c>
      <c r="E94" s="224" t="s">
        <v>552</v>
      </c>
      <c r="F94" s="224" t="s">
        <v>312</v>
      </c>
      <c r="G94" s="224" t="s">
        <v>313</v>
      </c>
      <c r="H94" s="224" t="s">
        <v>314</v>
      </c>
      <c r="I94" s="224" t="s">
        <v>1001</v>
      </c>
      <c r="J94" s="224" t="s">
        <v>315</v>
      </c>
      <c r="K94" s="224"/>
      <c r="L94" s="224"/>
    </row>
    <row r="95" spans="1:12" s="10" customFormat="1" ht="12">
      <c r="A95" s="179" t="str">
        <f t="shared" si="1"/>
        <v>Servicios centralizados de energía</v>
      </c>
      <c r="B95" s="224" t="s">
        <v>316</v>
      </c>
      <c r="C95" s="224" t="s">
        <v>317</v>
      </c>
      <c r="D95" s="224" t="s">
        <v>762</v>
      </c>
      <c r="E95" s="224" t="s">
        <v>553</v>
      </c>
      <c r="F95" s="224" t="s">
        <v>318</v>
      </c>
      <c r="G95" s="224" t="s">
        <v>122</v>
      </c>
      <c r="H95" s="224" t="s">
        <v>319</v>
      </c>
      <c r="I95" s="224" t="s">
        <v>1002</v>
      </c>
      <c r="J95" s="224" t="s">
        <v>320</v>
      </c>
      <c r="K95" s="224"/>
      <c r="L95" s="224"/>
    </row>
    <row r="96" spans="1:12" s="10" customFormat="1" ht="12">
      <c r="A96" s="179" t="str">
        <f t="shared" si="1"/>
        <v>La electricidad de la red pública</v>
      </c>
      <c r="B96" s="224" t="s">
        <v>321</v>
      </c>
      <c r="C96" s="224" t="s">
        <v>322</v>
      </c>
      <c r="D96" s="224" t="s">
        <v>763</v>
      </c>
      <c r="E96" s="224" t="s">
        <v>554</v>
      </c>
      <c r="F96" s="224" t="s">
        <v>323</v>
      </c>
      <c r="G96" s="224" t="s">
        <v>123</v>
      </c>
      <c r="H96" s="224" t="s">
        <v>324</v>
      </c>
      <c r="I96" s="224" t="s">
        <v>1003</v>
      </c>
      <c r="J96" s="224" t="s">
        <v>325</v>
      </c>
      <c r="K96" s="224"/>
      <c r="L96" s="224"/>
    </row>
    <row r="97" spans="1:12" s="10" customFormat="1" ht="12">
      <c r="A97" s="179" t="str">
        <f t="shared" si="1"/>
        <v>El calor de la calefacción urbana</v>
      </c>
      <c r="B97" s="224" t="s">
        <v>326</v>
      </c>
      <c r="C97" s="224" t="s">
        <v>327</v>
      </c>
      <c r="D97" s="224" t="s">
        <v>764</v>
      </c>
      <c r="E97" s="224" t="s">
        <v>555</v>
      </c>
      <c r="F97" s="224" t="s">
        <v>328</v>
      </c>
      <c r="G97" s="224" t="s">
        <v>329</v>
      </c>
      <c r="H97" s="224" t="s">
        <v>330</v>
      </c>
      <c r="I97" s="224" t="s">
        <v>1004</v>
      </c>
      <c r="J97" s="224" t="s">
        <v>331</v>
      </c>
      <c r="K97" s="224"/>
      <c r="L97" s="224"/>
    </row>
    <row r="98" spans="1:12" s="10" customFormat="1" ht="12">
      <c r="A98" s="20" t="str">
        <f t="shared" si="1"/>
        <v>Frío del distrito de refrigeración</v>
      </c>
      <c r="B98" s="224" t="s">
        <v>332</v>
      </c>
      <c r="C98" s="224" t="s">
        <v>333</v>
      </c>
      <c r="D98" s="224" t="s">
        <v>765</v>
      </c>
      <c r="E98" s="224" t="s">
        <v>556</v>
      </c>
      <c r="F98" s="224" t="s">
        <v>334</v>
      </c>
      <c r="G98" s="224" t="s">
        <v>335</v>
      </c>
      <c r="H98" s="224" t="s">
        <v>336</v>
      </c>
      <c r="I98" s="224" t="s">
        <v>1005</v>
      </c>
      <c r="J98" s="224" t="s">
        <v>337</v>
      </c>
      <c r="K98" s="224"/>
      <c r="L98" s="224"/>
    </row>
    <row r="99" spans="1:12" s="10" customFormat="1" ht="12">
      <c r="A99" s="20" t="str">
        <f t="shared" si="1"/>
        <v>Los combustibles fósiles</v>
      </c>
      <c r="B99" s="224" t="s">
        <v>293</v>
      </c>
      <c r="C99" s="224" t="s">
        <v>338</v>
      </c>
      <c r="D99" s="224" t="s">
        <v>766</v>
      </c>
      <c r="E99" s="224" t="s">
        <v>557</v>
      </c>
      <c r="F99" s="224" t="s">
        <v>339</v>
      </c>
      <c r="G99" s="224" t="s">
        <v>904</v>
      </c>
      <c r="H99" s="224" t="s">
        <v>905</v>
      </c>
      <c r="I99" s="224" t="s">
        <v>1006</v>
      </c>
      <c r="J99" s="224" t="s">
        <v>906</v>
      </c>
      <c r="K99" s="224"/>
      <c r="L99" s="224"/>
    </row>
    <row r="100" spans="1:12" s="10" customFormat="1" ht="12">
      <c r="A100" s="20" t="str">
        <f t="shared" si="1"/>
        <v>Fueloil</v>
      </c>
      <c r="B100" s="9" t="s">
        <v>907</v>
      </c>
      <c r="C100" s="9" t="s">
        <v>908</v>
      </c>
      <c r="D100" s="9" t="s">
        <v>907</v>
      </c>
      <c r="E100" s="9" t="s">
        <v>558</v>
      </c>
      <c r="F100" s="9" t="s">
        <v>909</v>
      </c>
      <c r="G100" s="9" t="s">
        <v>910</v>
      </c>
      <c r="H100" s="9" t="s">
        <v>911</v>
      </c>
      <c r="I100" s="9" t="s">
        <v>1007</v>
      </c>
      <c r="J100" s="9" t="s">
        <v>912</v>
      </c>
      <c r="K100" s="9"/>
      <c r="L100" s="9"/>
    </row>
    <row r="101" spans="1:12" s="10" customFormat="1" ht="12">
      <c r="A101" s="20" t="str">
        <f t="shared" si="1"/>
        <v>Diesel</v>
      </c>
      <c r="B101" s="9" t="s">
        <v>295</v>
      </c>
      <c r="C101" s="9" t="s">
        <v>913</v>
      </c>
      <c r="D101" s="9" t="s">
        <v>295</v>
      </c>
      <c r="E101" s="9" t="s">
        <v>559</v>
      </c>
      <c r="F101" s="9" t="s">
        <v>914</v>
      </c>
      <c r="G101" s="9" t="s">
        <v>295</v>
      </c>
      <c r="H101" s="9" t="s">
        <v>295</v>
      </c>
      <c r="I101" s="9" t="s">
        <v>295</v>
      </c>
      <c r="J101" s="9" t="s">
        <v>915</v>
      </c>
      <c r="K101" s="9"/>
      <c r="L101" s="9"/>
    </row>
    <row r="102" spans="1:12" s="10" customFormat="1" ht="12">
      <c r="A102" s="20" t="str">
        <f t="shared" si="1"/>
        <v>Gasolina</v>
      </c>
      <c r="B102" s="9" t="s">
        <v>296</v>
      </c>
      <c r="C102" s="9" t="s">
        <v>916</v>
      </c>
      <c r="D102" s="9" t="s">
        <v>916</v>
      </c>
      <c r="E102" s="9" t="s">
        <v>560</v>
      </c>
      <c r="F102" s="9" t="s">
        <v>917</v>
      </c>
      <c r="G102" s="9" t="s">
        <v>918</v>
      </c>
      <c r="H102" s="9" t="s">
        <v>919</v>
      </c>
      <c r="I102" s="9" t="s">
        <v>1008</v>
      </c>
      <c r="J102" s="9" t="s">
        <v>920</v>
      </c>
      <c r="K102" s="9"/>
      <c r="L102" s="9"/>
    </row>
    <row r="103" spans="1:12" s="10" customFormat="1" ht="12">
      <c r="A103" s="20" t="str">
        <f t="shared" si="1"/>
        <v>GLP</v>
      </c>
      <c r="B103" s="9" t="s">
        <v>921</v>
      </c>
      <c r="C103" s="9" t="s">
        <v>922</v>
      </c>
      <c r="D103" s="9" t="s">
        <v>767</v>
      </c>
      <c r="E103" s="9" t="s">
        <v>922</v>
      </c>
      <c r="F103" s="9" t="s">
        <v>923</v>
      </c>
      <c r="G103" s="9" t="s">
        <v>921</v>
      </c>
      <c r="H103" s="9" t="s">
        <v>921</v>
      </c>
      <c r="I103" s="9" t="s">
        <v>922</v>
      </c>
      <c r="J103" s="9" t="s">
        <v>924</v>
      </c>
      <c r="K103" s="9"/>
      <c r="L103" s="9"/>
    </row>
    <row r="104" spans="1:12" s="10" customFormat="1" ht="12">
      <c r="A104" s="20" t="str">
        <f t="shared" si="1"/>
        <v>Gas natural</v>
      </c>
      <c r="B104" s="9" t="s">
        <v>294</v>
      </c>
      <c r="C104" s="9" t="s">
        <v>925</v>
      </c>
      <c r="D104" s="9" t="s">
        <v>768</v>
      </c>
      <c r="E104" s="9" t="s">
        <v>561</v>
      </c>
      <c r="F104" s="9" t="s">
        <v>926</v>
      </c>
      <c r="G104" s="9" t="s">
        <v>927</v>
      </c>
      <c r="H104" s="9" t="s">
        <v>927</v>
      </c>
      <c r="I104" s="9" t="s">
        <v>1009</v>
      </c>
      <c r="J104" s="9" t="s">
        <v>928</v>
      </c>
      <c r="K104" s="9"/>
      <c r="L104" s="9"/>
    </row>
    <row r="105" spans="1:12" s="10" customFormat="1" ht="12">
      <c r="A105" s="20" t="str">
        <f t="shared" si="1"/>
        <v>Carbón</v>
      </c>
      <c r="B105" s="9" t="s">
        <v>297</v>
      </c>
      <c r="C105" s="9" t="s">
        <v>929</v>
      </c>
      <c r="D105" s="9" t="s">
        <v>769</v>
      </c>
      <c r="E105" s="9" t="s">
        <v>562</v>
      </c>
      <c r="F105" s="9" t="s">
        <v>930</v>
      </c>
      <c r="G105" s="9" t="s">
        <v>931</v>
      </c>
      <c r="H105" s="9" t="s">
        <v>932</v>
      </c>
      <c r="I105" s="9" t="s">
        <v>1010</v>
      </c>
      <c r="J105" s="9" t="s">
        <v>933</v>
      </c>
      <c r="K105" s="9"/>
      <c r="L105" s="9"/>
    </row>
    <row r="106" spans="1:12" s="10" customFormat="1" ht="36">
      <c r="A106" s="20" t="str">
        <f t="shared" si="1"/>
        <v>Fuentes de energía renovables (excluyendo electricidad y calor vendidos a redes públicas)</v>
      </c>
      <c r="B106" s="226" t="s">
        <v>934</v>
      </c>
      <c r="C106" s="226" t="s">
        <v>935</v>
      </c>
      <c r="D106" s="226" t="s">
        <v>770</v>
      </c>
      <c r="E106" s="226" t="s">
        <v>563</v>
      </c>
      <c r="F106" s="226" t="s">
        <v>936</v>
      </c>
      <c r="G106" s="226" t="s">
        <v>124</v>
      </c>
      <c r="H106" s="226" t="s">
        <v>937</v>
      </c>
      <c r="I106" s="226" t="s">
        <v>1011</v>
      </c>
      <c r="J106" s="226" t="s">
        <v>938</v>
      </c>
      <c r="K106" s="226"/>
      <c r="L106" s="226"/>
    </row>
    <row r="107" spans="1:12" s="10" customFormat="1" ht="24">
      <c r="A107" s="20" t="str">
        <f t="shared" si="1"/>
        <v>Las fuentes renovables de energía (de los sistemas conectados a redes públicas)</v>
      </c>
      <c r="B107" s="226" t="s">
        <v>1154</v>
      </c>
      <c r="C107" s="226" t="s">
        <v>1153</v>
      </c>
      <c r="D107" s="226" t="s">
        <v>771</v>
      </c>
      <c r="E107" s="226" t="s">
        <v>564</v>
      </c>
      <c r="F107" s="226" t="s">
        <v>1152</v>
      </c>
      <c r="G107" s="226" t="s">
        <v>125</v>
      </c>
      <c r="H107" s="226" t="s">
        <v>1151</v>
      </c>
      <c r="I107" s="226" t="s">
        <v>1012</v>
      </c>
      <c r="J107" s="226" t="s">
        <v>1150</v>
      </c>
      <c r="K107" s="226"/>
      <c r="L107" s="226"/>
    </row>
    <row r="108" spans="1:12" s="10" customFormat="1" ht="12">
      <c r="A108" s="20" t="str">
        <f t="shared" si="1"/>
        <v>Fuentes de energía renovables</v>
      </c>
      <c r="B108" s="224" t="s">
        <v>454</v>
      </c>
      <c r="C108" s="224" t="s">
        <v>453</v>
      </c>
      <c r="D108" s="224" t="s">
        <v>772</v>
      </c>
      <c r="E108" s="224" t="s">
        <v>565</v>
      </c>
      <c r="F108" s="224" t="s">
        <v>452</v>
      </c>
      <c r="G108" s="224" t="s">
        <v>126</v>
      </c>
      <c r="H108" s="224" t="s">
        <v>451</v>
      </c>
      <c r="I108" s="224" t="s">
        <v>1013</v>
      </c>
      <c r="J108" s="224" t="s">
        <v>450</v>
      </c>
      <c r="K108" s="224"/>
      <c r="L108" s="224"/>
    </row>
    <row r="109" spans="1:12" s="10" customFormat="1" ht="12">
      <c r="A109" s="20" t="str">
        <f t="shared" si="1"/>
        <v>Hidráulica</v>
      </c>
      <c r="B109" s="9" t="s">
        <v>1378</v>
      </c>
      <c r="C109" s="9" t="s">
        <v>1379</v>
      </c>
      <c r="D109" s="9" t="s">
        <v>773</v>
      </c>
      <c r="E109" s="9" t="s">
        <v>566</v>
      </c>
      <c r="F109" s="9" t="s">
        <v>1641</v>
      </c>
      <c r="G109" s="9" t="s">
        <v>1469</v>
      </c>
      <c r="H109" s="9" t="s">
        <v>1378</v>
      </c>
      <c r="I109" s="9" t="s">
        <v>1014</v>
      </c>
      <c r="J109" s="9" t="s">
        <v>939</v>
      </c>
      <c r="K109" s="9"/>
      <c r="L109" s="9"/>
    </row>
    <row r="110" spans="1:12" s="10" customFormat="1" ht="12">
      <c r="A110" s="20" t="str">
        <f t="shared" si="1"/>
        <v>Viento</v>
      </c>
      <c r="B110" s="9" t="s">
        <v>1380</v>
      </c>
      <c r="C110" s="9" t="s">
        <v>1381</v>
      </c>
      <c r="D110" s="9" t="s">
        <v>774</v>
      </c>
      <c r="E110" s="9" t="s">
        <v>567</v>
      </c>
      <c r="F110" s="9" t="s">
        <v>1642</v>
      </c>
      <c r="G110" s="9" t="s">
        <v>1470</v>
      </c>
      <c r="H110" s="9" t="s">
        <v>1516</v>
      </c>
      <c r="I110" s="9" t="s">
        <v>1015</v>
      </c>
      <c r="J110" s="9" t="s">
        <v>1578</v>
      </c>
      <c r="K110" s="9"/>
      <c r="L110" s="9"/>
    </row>
    <row r="111" spans="1:12" s="10" customFormat="1" ht="12">
      <c r="A111" s="20" t="str">
        <f t="shared" si="1"/>
        <v>Solar</v>
      </c>
      <c r="B111" s="9" t="s">
        <v>1382</v>
      </c>
      <c r="C111" s="9" t="s">
        <v>1382</v>
      </c>
      <c r="D111" s="9" t="s">
        <v>1382</v>
      </c>
      <c r="E111" s="9" t="s">
        <v>568</v>
      </c>
      <c r="F111" s="9" t="s">
        <v>1643</v>
      </c>
      <c r="G111" s="9" t="s">
        <v>1471</v>
      </c>
      <c r="H111" s="9" t="s">
        <v>940</v>
      </c>
      <c r="I111" s="9" t="s">
        <v>1016</v>
      </c>
      <c r="J111" s="9" t="s">
        <v>1579</v>
      </c>
      <c r="K111" s="9"/>
      <c r="L111" s="9"/>
    </row>
    <row r="112" spans="1:12" s="10" customFormat="1" ht="12">
      <c r="A112" s="20" t="str">
        <f t="shared" si="1"/>
        <v>Geotérmica</v>
      </c>
      <c r="B112" s="9" t="s">
        <v>1383</v>
      </c>
      <c r="C112" s="9" t="s">
        <v>1384</v>
      </c>
      <c r="D112" s="9" t="s">
        <v>1384</v>
      </c>
      <c r="E112" s="9" t="s">
        <v>569</v>
      </c>
      <c r="F112" s="9" t="s">
        <v>1644</v>
      </c>
      <c r="G112" s="9" t="s">
        <v>1472</v>
      </c>
      <c r="H112" s="9" t="s">
        <v>1517</v>
      </c>
      <c r="I112" s="9" t="s">
        <v>1017</v>
      </c>
      <c r="J112" s="9" t="s">
        <v>941</v>
      </c>
      <c r="K112" s="9"/>
      <c r="L112" s="9"/>
    </row>
    <row r="113" spans="1:12" s="10" customFormat="1" ht="12">
      <c r="A113" s="20" t="str">
        <f t="shared" si="1"/>
        <v>Marina</v>
      </c>
      <c r="B113" s="9" t="s">
        <v>1385</v>
      </c>
      <c r="C113" s="9" t="s">
        <v>1386</v>
      </c>
      <c r="D113" s="9" t="s">
        <v>775</v>
      </c>
      <c r="E113" s="9" t="s">
        <v>570</v>
      </c>
      <c r="F113" s="9" t="s">
        <v>1645</v>
      </c>
      <c r="G113" s="9" t="s">
        <v>942</v>
      </c>
      <c r="H113" s="9" t="s">
        <v>943</v>
      </c>
      <c r="I113" s="9" t="s">
        <v>1018</v>
      </c>
      <c r="J113" s="9" t="s">
        <v>944</v>
      </c>
      <c r="K113" s="9"/>
      <c r="L113" s="9"/>
    </row>
    <row r="114" spans="1:12" s="10" customFormat="1" ht="12">
      <c r="A114" s="20" t="str">
        <f t="shared" si="1"/>
        <v>Biomasa</v>
      </c>
      <c r="B114" s="9" t="s">
        <v>1387</v>
      </c>
      <c r="C114" s="9" t="s">
        <v>1388</v>
      </c>
      <c r="D114" s="9" t="s">
        <v>776</v>
      </c>
      <c r="E114" s="9" t="s">
        <v>1518</v>
      </c>
      <c r="F114" s="9" t="s">
        <v>1646</v>
      </c>
      <c r="G114" s="9" t="s">
        <v>1388</v>
      </c>
      <c r="H114" s="9" t="s">
        <v>1518</v>
      </c>
      <c r="I114" s="9" t="s">
        <v>1388</v>
      </c>
      <c r="J114" s="9" t="s">
        <v>1387</v>
      </c>
      <c r="K114" s="9"/>
      <c r="L114" s="9"/>
    </row>
    <row r="115" spans="1:12" s="10" customFormat="1" ht="12">
      <c r="A115" s="20" t="str">
        <f t="shared" si="1"/>
        <v>Residuales urbanas</v>
      </c>
      <c r="B115" s="9" t="s">
        <v>1389</v>
      </c>
      <c r="C115" s="9" t="s">
        <v>1390</v>
      </c>
      <c r="D115" s="9" t="s">
        <v>777</v>
      </c>
      <c r="E115" s="9" t="s">
        <v>571</v>
      </c>
      <c r="F115" s="9" t="s">
        <v>1647</v>
      </c>
      <c r="G115" s="9" t="s">
        <v>945</v>
      </c>
      <c r="H115" s="9" t="s">
        <v>1519</v>
      </c>
      <c r="I115" s="9" t="s">
        <v>1019</v>
      </c>
      <c r="J115" s="9" t="s">
        <v>946</v>
      </c>
      <c r="K115" s="9"/>
      <c r="L115" s="9"/>
    </row>
    <row r="116" spans="1:12" s="10" customFormat="1" ht="12">
      <c r="A116" s="20" t="str">
        <f t="shared" si="1"/>
        <v>Recuperación de energía</v>
      </c>
      <c r="B116" s="9" t="s">
        <v>947</v>
      </c>
      <c r="C116" s="9" t="s">
        <v>948</v>
      </c>
      <c r="D116" s="9" t="s">
        <v>778</v>
      </c>
      <c r="E116" s="9" t="s">
        <v>572</v>
      </c>
      <c r="F116" s="9" t="s">
        <v>949</v>
      </c>
      <c r="G116" s="9" t="s">
        <v>950</v>
      </c>
      <c r="H116" s="9" t="s">
        <v>951</v>
      </c>
      <c r="I116" s="9" t="s">
        <v>1020</v>
      </c>
      <c r="J116" s="9" t="s">
        <v>952</v>
      </c>
      <c r="K116" s="9"/>
      <c r="L116" s="9"/>
    </row>
    <row r="117" spans="1:12" s="10" customFormat="1" ht="12">
      <c r="A117" s="20" t="str">
        <f t="shared" si="1"/>
        <v>Total parcial</v>
      </c>
      <c r="B117" s="224" t="s">
        <v>299</v>
      </c>
      <c r="C117" s="224" t="s">
        <v>299</v>
      </c>
      <c r="D117" s="224" t="s">
        <v>779</v>
      </c>
      <c r="E117" s="224" t="s">
        <v>573</v>
      </c>
      <c r="F117" s="224" t="s">
        <v>306</v>
      </c>
      <c r="G117" s="224" t="s">
        <v>307</v>
      </c>
      <c r="H117" s="224" t="s">
        <v>308</v>
      </c>
      <c r="I117" s="224" t="s">
        <v>1021</v>
      </c>
      <c r="J117" s="224" t="s">
        <v>309</v>
      </c>
      <c r="K117" s="224"/>
      <c r="L117" s="224"/>
    </row>
    <row r="118" spans="1:12" s="10" customFormat="1" ht="12">
      <c r="A118" s="20" t="str">
        <f t="shared" si="1"/>
        <v>TOTAL DE MERCADO INTERIOR</v>
      </c>
      <c r="B118" s="224" t="s">
        <v>449</v>
      </c>
      <c r="C118" s="224" t="s">
        <v>448</v>
      </c>
      <c r="D118" s="224" t="s">
        <v>780</v>
      </c>
      <c r="E118" s="224" t="s">
        <v>218</v>
      </c>
      <c r="F118" s="224" t="s">
        <v>447</v>
      </c>
      <c r="G118" s="224" t="s">
        <v>127</v>
      </c>
      <c r="H118" s="224" t="s">
        <v>446</v>
      </c>
      <c r="I118" s="224" t="s">
        <v>1022</v>
      </c>
      <c r="J118" s="224" t="s">
        <v>445</v>
      </c>
      <c r="K118" s="224"/>
      <c r="L118" s="224"/>
    </row>
    <row r="119" spans="1:12" s="10" customFormat="1" ht="12">
      <c r="A119" s="20" t="str">
        <f t="shared" si="1"/>
        <v>Total</v>
      </c>
      <c r="B119" s="224" t="s">
        <v>1391</v>
      </c>
      <c r="C119" s="224" t="s">
        <v>1391</v>
      </c>
      <c r="D119" s="224" t="s">
        <v>781</v>
      </c>
      <c r="E119" s="224" t="s">
        <v>1391</v>
      </c>
      <c r="F119" s="224" t="s">
        <v>1663</v>
      </c>
      <c r="G119" s="224" t="s">
        <v>1391</v>
      </c>
      <c r="H119" s="224" t="s">
        <v>1391</v>
      </c>
      <c r="I119" s="224" t="s">
        <v>1023</v>
      </c>
      <c r="J119" s="224" t="s">
        <v>1597</v>
      </c>
      <c r="K119" s="224"/>
      <c r="L119" s="224"/>
    </row>
    <row r="120" spans="1:12" s="10" customFormat="1" ht="24">
      <c r="A120" s="20" t="str">
        <f t="shared" si="1"/>
        <v>PRODUCCIÓN DE ENERGÍA SECUNDARIA Y FLUJOS DE ENERGÍA</v>
      </c>
      <c r="B120" s="224" t="s">
        <v>1392</v>
      </c>
      <c r="C120" s="224" t="s">
        <v>1393</v>
      </c>
      <c r="D120" s="224" t="s">
        <v>782</v>
      </c>
      <c r="E120" s="224" t="s">
        <v>219</v>
      </c>
      <c r="F120" s="224" t="s">
        <v>444</v>
      </c>
      <c r="G120" s="224" t="s">
        <v>1468</v>
      </c>
      <c r="H120" s="224" t="s">
        <v>443</v>
      </c>
      <c r="I120" s="224" t="s">
        <v>1024</v>
      </c>
      <c r="J120" s="224" t="s">
        <v>442</v>
      </c>
      <c r="K120" s="224"/>
      <c r="L120" s="224"/>
    </row>
    <row r="121" spans="1:12" s="10" customFormat="1" ht="12">
      <c r="A121" s="20" t="str">
        <f t="shared" si="1"/>
        <v>PRODUCCIÓN DEL SECTOR</v>
      </c>
      <c r="B121" s="224" t="s">
        <v>441</v>
      </c>
      <c r="C121" s="224" t="s">
        <v>440</v>
      </c>
      <c r="D121" s="224" t="s">
        <v>783</v>
      </c>
      <c r="E121" s="224" t="s">
        <v>220</v>
      </c>
      <c r="F121" s="224" t="s">
        <v>439</v>
      </c>
      <c r="G121" s="224" t="s">
        <v>438</v>
      </c>
      <c r="H121" s="224" t="s">
        <v>437</v>
      </c>
      <c r="I121" s="224" t="s">
        <v>1025</v>
      </c>
      <c r="J121" s="224" t="s">
        <v>436</v>
      </c>
      <c r="K121" s="224"/>
      <c r="L121" s="224"/>
    </row>
    <row r="122" spans="1:12" s="10" customFormat="1" ht="12">
      <c r="A122" s="20" t="str">
        <f t="shared" si="1"/>
        <v>FUENTE DE ENERGÍA</v>
      </c>
      <c r="B122" s="224" t="s">
        <v>435</v>
      </c>
      <c r="C122" s="224" t="s">
        <v>434</v>
      </c>
      <c r="D122" s="224" t="s">
        <v>784</v>
      </c>
      <c r="E122" s="224" t="s">
        <v>221</v>
      </c>
      <c r="F122" s="224" t="s">
        <v>433</v>
      </c>
      <c r="G122" s="224" t="s">
        <v>432</v>
      </c>
      <c r="H122" s="224" t="s">
        <v>431</v>
      </c>
      <c r="I122" s="224" t="s">
        <v>1026</v>
      </c>
      <c r="J122" s="224" t="s">
        <v>430</v>
      </c>
      <c r="K122" s="224"/>
      <c r="L122" s="224"/>
    </row>
    <row r="123" spans="1:12" s="10" customFormat="1" ht="12">
      <c r="A123" s="20" t="str">
        <f t="shared" si="1"/>
        <v>Productos energéticos</v>
      </c>
      <c r="B123" s="224" t="s">
        <v>429</v>
      </c>
      <c r="C123" s="224" t="s">
        <v>428</v>
      </c>
      <c r="D123" s="224" t="s">
        <v>785</v>
      </c>
      <c r="E123" s="224" t="s">
        <v>222</v>
      </c>
      <c r="F123" s="224" t="s">
        <v>427</v>
      </c>
      <c r="G123" s="224" t="s">
        <v>426</v>
      </c>
      <c r="H123" s="224" t="s">
        <v>425</v>
      </c>
      <c r="I123" s="224" t="s">
        <v>1027</v>
      </c>
      <c r="J123" s="224" t="s">
        <v>424</v>
      </c>
      <c r="K123" s="224"/>
      <c r="L123" s="224"/>
    </row>
    <row r="124" spans="1:12" s="10" customFormat="1" ht="12">
      <c r="A124" s="20" t="str">
        <f t="shared" si="1"/>
        <v>Electricidad</v>
      </c>
      <c r="B124" s="224" t="s">
        <v>423</v>
      </c>
      <c r="C124" s="224" t="s">
        <v>422</v>
      </c>
      <c r="D124" s="224" t="s">
        <v>786</v>
      </c>
      <c r="E124" s="224" t="s">
        <v>223</v>
      </c>
      <c r="F124" s="224" t="s">
        <v>421</v>
      </c>
      <c r="G124" s="224" t="s">
        <v>420</v>
      </c>
      <c r="H124" s="224" t="s">
        <v>420</v>
      </c>
      <c r="I124" s="224" t="s">
        <v>1028</v>
      </c>
      <c r="J124" s="224" t="s">
        <v>419</v>
      </c>
      <c r="K124" s="224"/>
      <c r="L124" s="224"/>
    </row>
    <row r="125" spans="1:12" s="10" customFormat="1" ht="12">
      <c r="A125" s="20" t="str">
        <f t="shared" si="1"/>
        <v>Calor</v>
      </c>
      <c r="B125" s="224" t="s">
        <v>418</v>
      </c>
      <c r="C125" s="224" t="s">
        <v>417</v>
      </c>
      <c r="D125" s="224" t="s">
        <v>417</v>
      </c>
      <c r="E125" s="224" t="s">
        <v>224</v>
      </c>
      <c r="F125" s="224" t="s">
        <v>416</v>
      </c>
      <c r="G125" s="224" t="s">
        <v>415</v>
      </c>
      <c r="H125" s="224" t="s">
        <v>414</v>
      </c>
      <c r="I125" s="224" t="s">
        <v>1029</v>
      </c>
      <c r="J125" s="224" t="s">
        <v>413</v>
      </c>
      <c r="K125" s="224"/>
      <c r="L125" s="224"/>
    </row>
    <row r="126" spans="1:12" s="10" customFormat="1" ht="12">
      <c r="A126" s="20" t="str">
        <f t="shared" si="1"/>
        <v>Frío</v>
      </c>
      <c r="B126" s="224" t="s">
        <v>412</v>
      </c>
      <c r="C126" s="224" t="s">
        <v>411</v>
      </c>
      <c r="D126" s="224" t="s">
        <v>787</v>
      </c>
      <c r="E126" s="224" t="s">
        <v>225</v>
      </c>
      <c r="F126" s="224" t="s">
        <v>410</v>
      </c>
      <c r="G126" s="224" t="s">
        <v>335</v>
      </c>
      <c r="H126" s="224" t="s">
        <v>409</v>
      </c>
      <c r="I126" s="224" t="s">
        <v>1030</v>
      </c>
      <c r="J126" s="224" t="s">
        <v>408</v>
      </c>
      <c r="K126" s="224"/>
      <c r="L126" s="224"/>
    </row>
    <row r="127" spans="1:12" s="10" customFormat="1" ht="36">
      <c r="A127" s="20" t="str">
        <f t="shared" si="1"/>
        <v>ENERGÍA PRIMARIA CONVERTIDA EN SECUNDARIA  (consumo de energía primaria)</v>
      </c>
      <c r="B127" s="224" t="s">
        <v>407</v>
      </c>
      <c r="C127" s="224" t="s">
        <v>406</v>
      </c>
      <c r="D127" s="224" t="s">
        <v>788</v>
      </c>
      <c r="E127" s="224" t="s">
        <v>226</v>
      </c>
      <c r="F127" s="224" t="s">
        <v>405</v>
      </c>
      <c r="G127" s="224" t="s">
        <v>404</v>
      </c>
      <c r="H127" s="224" t="s">
        <v>403</v>
      </c>
      <c r="I127" s="224" t="s">
        <v>1031</v>
      </c>
      <c r="J127" s="224" t="s">
        <v>402</v>
      </c>
      <c r="K127" s="224"/>
      <c r="L127" s="224"/>
    </row>
    <row r="128" spans="1:12" s="10" customFormat="1" ht="24">
      <c r="A128" s="20" t="str">
        <f t="shared" si="1"/>
        <v>Las pérdidas de conversión de energía primaria a secundaria</v>
      </c>
      <c r="B128" s="224" t="s">
        <v>401</v>
      </c>
      <c r="C128" s="224" t="s">
        <v>400</v>
      </c>
      <c r="D128" s="224" t="s">
        <v>789</v>
      </c>
      <c r="E128" s="224" t="s">
        <v>227</v>
      </c>
      <c r="F128" s="224" t="s">
        <v>399</v>
      </c>
      <c r="G128" s="224" t="s">
        <v>398</v>
      </c>
      <c r="H128" s="224" t="s">
        <v>397</v>
      </c>
      <c r="I128" s="224" t="s">
        <v>51</v>
      </c>
      <c r="J128" s="224" t="s">
        <v>396</v>
      </c>
      <c r="K128" s="224"/>
      <c r="L128" s="224"/>
    </row>
    <row r="129" spans="1:12" s="10" customFormat="1" ht="12">
      <c r="A129" s="20" t="str">
        <f t="shared" si="1"/>
        <v>EFICIENCIA ENERGÉTICA DE CONVERSIÓN</v>
      </c>
      <c r="B129" s="224" t="s">
        <v>395</v>
      </c>
      <c r="C129" s="224" t="s">
        <v>394</v>
      </c>
      <c r="D129" s="224" t="s">
        <v>790</v>
      </c>
      <c r="E129" s="224" t="s">
        <v>228</v>
      </c>
      <c r="F129" s="224" t="s">
        <v>393</v>
      </c>
      <c r="G129" s="224" t="s">
        <v>392</v>
      </c>
      <c r="H129" s="224" t="s">
        <v>391</v>
      </c>
      <c r="I129" s="224" t="s">
        <v>52</v>
      </c>
      <c r="J129" s="224" t="s">
        <v>1102</v>
      </c>
      <c r="K129" s="224"/>
      <c r="L129" s="224"/>
    </row>
    <row r="130" spans="1:12" s="10" customFormat="1" ht="12">
      <c r="A130" s="20" t="str">
        <f t="shared" si="1"/>
        <v>Los flujos de energía</v>
      </c>
      <c r="B130" s="224" t="s">
        <v>1101</v>
      </c>
      <c r="C130" s="224" t="s">
        <v>1100</v>
      </c>
      <c r="D130" s="224" t="s">
        <v>791</v>
      </c>
      <c r="E130" s="224" t="s">
        <v>229</v>
      </c>
      <c r="F130" s="224" t="s">
        <v>1099</v>
      </c>
      <c r="G130" s="224" t="s">
        <v>1098</v>
      </c>
      <c r="H130" s="224" t="s">
        <v>1097</v>
      </c>
      <c r="I130" s="224" t="s">
        <v>53</v>
      </c>
      <c r="J130" s="224" t="s">
        <v>1096</v>
      </c>
      <c r="K130" s="224"/>
      <c r="L130" s="224"/>
    </row>
    <row r="131" spans="1:12" s="10" customFormat="1" ht="12">
      <c r="A131" s="20" t="str">
        <f t="shared" si="1"/>
        <v>Almacenamiento</v>
      </c>
      <c r="B131" s="224" t="s">
        <v>1394</v>
      </c>
      <c r="C131" s="224" t="s">
        <v>1395</v>
      </c>
      <c r="D131" s="224" t="s">
        <v>792</v>
      </c>
      <c r="E131" s="224" t="s">
        <v>230</v>
      </c>
      <c r="F131" s="224" t="s">
        <v>1648</v>
      </c>
      <c r="G131" s="224" t="s">
        <v>1474</v>
      </c>
      <c r="H131" s="224" t="s">
        <v>1095</v>
      </c>
      <c r="I131" s="224" t="s">
        <v>54</v>
      </c>
      <c r="J131" s="224" t="s">
        <v>1094</v>
      </c>
      <c r="K131" s="224"/>
      <c r="L131" s="224"/>
    </row>
    <row r="132" spans="1:12" s="10" customFormat="1" ht="12">
      <c r="A132" s="20" t="str">
        <f t="shared" si="1"/>
        <v>De entrada al almacenamiento</v>
      </c>
      <c r="B132" s="224" t="s">
        <v>1093</v>
      </c>
      <c r="C132" s="224" t="s">
        <v>1092</v>
      </c>
      <c r="D132" s="224" t="s">
        <v>793</v>
      </c>
      <c r="E132" s="224" t="s">
        <v>231</v>
      </c>
      <c r="F132" s="224" t="s">
        <v>1091</v>
      </c>
      <c r="G132" s="224" t="s">
        <v>128</v>
      </c>
      <c r="H132" s="224" t="s">
        <v>1090</v>
      </c>
      <c r="I132" s="224" t="s">
        <v>55</v>
      </c>
      <c r="J132" s="224" t="s">
        <v>1089</v>
      </c>
      <c r="K132" s="224"/>
      <c r="L132" s="224"/>
    </row>
    <row r="133" spans="1:12" s="10" customFormat="1" ht="12">
      <c r="A133" s="20" t="str">
        <f t="shared" si="1"/>
        <v>La salida de almacenamiento</v>
      </c>
      <c r="B133" s="224" t="s">
        <v>1088</v>
      </c>
      <c r="C133" s="224" t="s">
        <v>1087</v>
      </c>
      <c r="D133" s="224" t="s">
        <v>794</v>
      </c>
      <c r="E133" s="224" t="s">
        <v>232</v>
      </c>
      <c r="F133" s="224" t="s">
        <v>1086</v>
      </c>
      <c r="G133" s="224" t="s">
        <v>129</v>
      </c>
      <c r="H133" s="224" t="s">
        <v>1085</v>
      </c>
      <c r="I133" s="224" t="s">
        <v>56</v>
      </c>
      <c r="J133" s="224" t="s">
        <v>1084</v>
      </c>
      <c r="K133" s="224"/>
      <c r="L133" s="224"/>
    </row>
    <row r="134" spans="1:12" s="10" customFormat="1" ht="12">
      <c r="A134" s="20" t="str">
        <f t="shared" si="1"/>
        <v>Conexión externa</v>
      </c>
      <c r="B134" s="224" t="s">
        <v>1396</v>
      </c>
      <c r="C134" s="224" t="s">
        <v>1397</v>
      </c>
      <c r="D134" s="224" t="s">
        <v>795</v>
      </c>
      <c r="E134" s="224" t="s">
        <v>233</v>
      </c>
      <c r="F134" s="224" t="s">
        <v>1083</v>
      </c>
      <c r="G134" s="224" t="s">
        <v>1082</v>
      </c>
      <c r="H134" s="224" t="s">
        <v>1520</v>
      </c>
      <c r="I134" s="224" t="s">
        <v>57</v>
      </c>
      <c r="J134" s="224" t="s">
        <v>1081</v>
      </c>
      <c r="K134" s="224"/>
      <c r="L134" s="224"/>
    </row>
    <row r="135" spans="1:12" s="10" customFormat="1" ht="12">
      <c r="A135" s="20" t="str">
        <f t="shared" si="1"/>
        <v>Las importaciones a la isla</v>
      </c>
      <c r="B135" s="224" t="s">
        <v>1080</v>
      </c>
      <c r="C135" s="224" t="s">
        <v>1079</v>
      </c>
      <c r="D135" s="224" t="s">
        <v>796</v>
      </c>
      <c r="E135" s="224" t="s">
        <v>234</v>
      </c>
      <c r="F135" s="224" t="s">
        <v>1078</v>
      </c>
      <c r="G135" s="224" t="s">
        <v>1077</v>
      </c>
      <c r="H135" s="224" t="s">
        <v>1076</v>
      </c>
      <c r="I135" s="224" t="s">
        <v>58</v>
      </c>
      <c r="J135" s="224" t="s">
        <v>1075</v>
      </c>
      <c r="K135" s="224"/>
      <c r="L135" s="224"/>
    </row>
    <row r="136" spans="1:12" s="10" customFormat="1" ht="12">
      <c r="A136" s="20" t="str">
        <f t="shared" si="1"/>
        <v>Las exportaciones de la isla</v>
      </c>
      <c r="B136" s="224" t="s">
        <v>1074</v>
      </c>
      <c r="C136" s="224" t="s">
        <v>1073</v>
      </c>
      <c r="D136" s="224" t="s">
        <v>797</v>
      </c>
      <c r="E136" s="224" t="s">
        <v>235</v>
      </c>
      <c r="F136" s="224" t="s">
        <v>1072</v>
      </c>
      <c r="G136" s="224" t="s">
        <v>1071</v>
      </c>
      <c r="H136" s="224" t="s">
        <v>1070</v>
      </c>
      <c r="I136" s="224" t="s">
        <v>59</v>
      </c>
      <c r="J136" s="224" t="s">
        <v>1069</v>
      </c>
      <c r="K136" s="224"/>
      <c r="L136" s="224"/>
    </row>
    <row r="137" spans="1:12" s="10" customFormat="1" ht="12">
      <c r="A137" s="20" t="str">
        <f aca="true" t="shared" si="2" ref="A137:A200">IF($A$6=$B$6,B137,"")&amp;IF($A$6=$C$6,C137,"")&amp;IF($A$6=$D$6,D137,"")&amp;IF($A$6=$E$6,E137,"")&amp;IF($A$6=$F$6,F137,"")&amp;IF($A$6=$G$6,G137,"")&amp;IF($A$6=$H$6,H137,"")&amp;IF($A$6=$I$6,I137,"")&amp;IF($A$6=$J$6,J137,"")&amp;IF($A$6=$K$6,K137,"")&amp;IF($A$6=$L$6,L137,"")</f>
        <v>Reexportación y el consumo externo</v>
      </c>
      <c r="B137" s="224" t="s">
        <v>1068</v>
      </c>
      <c r="C137" s="224" t="s">
        <v>1067</v>
      </c>
      <c r="D137" s="224" t="s">
        <v>798</v>
      </c>
      <c r="E137" s="224" t="s">
        <v>236</v>
      </c>
      <c r="F137" s="224" t="s">
        <v>1066</v>
      </c>
      <c r="G137" s="224" t="s">
        <v>1065</v>
      </c>
      <c r="H137" s="224" t="s">
        <v>1064</v>
      </c>
      <c r="I137" s="224" t="s">
        <v>60</v>
      </c>
      <c r="J137" s="224" t="s">
        <v>1063</v>
      </c>
      <c r="K137" s="224"/>
      <c r="L137" s="224"/>
    </row>
    <row r="138" spans="1:12" s="10" customFormat="1" ht="24">
      <c r="A138" s="20" t="str">
        <f t="shared" si="2"/>
        <v>Las pérdidas de distribución y para el autoconsumo</v>
      </c>
      <c r="B138" s="224" t="s">
        <v>1398</v>
      </c>
      <c r="C138" s="224" t="s">
        <v>1399</v>
      </c>
      <c r="D138" s="224" t="s">
        <v>799</v>
      </c>
      <c r="E138" s="224" t="s">
        <v>237</v>
      </c>
      <c r="F138" s="224" t="s">
        <v>1062</v>
      </c>
      <c r="G138" s="224" t="s">
        <v>1061</v>
      </c>
      <c r="H138" s="224" t="s">
        <v>1060</v>
      </c>
      <c r="I138" s="224" t="s">
        <v>61</v>
      </c>
      <c r="J138" s="224" t="s">
        <v>1059</v>
      </c>
      <c r="K138" s="224"/>
      <c r="L138" s="224"/>
    </row>
    <row r="139" spans="1:12" s="10" customFormat="1" ht="12">
      <c r="A139" s="20" t="str">
        <f t="shared" si="2"/>
        <v>CONVERSIÓN DE ENERGÍA SECUNDARIA</v>
      </c>
      <c r="B139" s="224" t="s">
        <v>1058</v>
      </c>
      <c r="C139" s="224" t="s">
        <v>1057</v>
      </c>
      <c r="D139" s="224" t="s">
        <v>800</v>
      </c>
      <c r="E139" s="224" t="s">
        <v>238</v>
      </c>
      <c r="F139" s="224" t="s">
        <v>1056</v>
      </c>
      <c r="G139" s="224" t="s">
        <v>1055</v>
      </c>
      <c r="H139" s="224" t="s">
        <v>1054</v>
      </c>
      <c r="I139" s="224" t="s">
        <v>62</v>
      </c>
      <c r="J139" s="224" t="s">
        <v>1053</v>
      </c>
      <c r="K139" s="224"/>
      <c r="L139" s="224"/>
    </row>
    <row r="140" spans="1:12" s="10" customFormat="1" ht="12">
      <c r="A140" s="20" t="str">
        <f t="shared" si="2"/>
        <v>Electricidad conversión al frío</v>
      </c>
      <c r="B140" s="224" t="s">
        <v>1052</v>
      </c>
      <c r="C140" s="224" t="s">
        <v>1051</v>
      </c>
      <c r="D140" s="224" t="s">
        <v>801</v>
      </c>
      <c r="E140" s="224" t="s">
        <v>239</v>
      </c>
      <c r="F140" s="224" t="s">
        <v>1050</v>
      </c>
      <c r="G140" s="224" t="s">
        <v>1049</v>
      </c>
      <c r="H140" s="224" t="s">
        <v>1048</v>
      </c>
      <c r="I140" s="224" t="s">
        <v>63</v>
      </c>
      <c r="J140" s="224" t="s">
        <v>1047</v>
      </c>
      <c r="K140" s="224"/>
      <c r="L140" s="224"/>
    </row>
    <row r="141" spans="1:12" s="10" customFormat="1" ht="12">
      <c r="A141" s="20" t="str">
        <f t="shared" si="2"/>
        <v>Conversión de calor a frío</v>
      </c>
      <c r="B141" s="224" t="s">
        <v>1046</v>
      </c>
      <c r="C141" s="224" t="s">
        <v>1045</v>
      </c>
      <c r="D141" s="224" t="s">
        <v>802</v>
      </c>
      <c r="E141" s="224" t="s">
        <v>240</v>
      </c>
      <c r="F141" s="224" t="s">
        <v>1044</v>
      </c>
      <c r="G141" s="224" t="s">
        <v>1043</v>
      </c>
      <c r="H141" s="224" t="s">
        <v>1042</v>
      </c>
      <c r="I141" s="224" t="s">
        <v>64</v>
      </c>
      <c r="J141" s="224" t="s">
        <v>1041</v>
      </c>
      <c r="K141" s="224"/>
      <c r="L141" s="224"/>
    </row>
    <row r="142" spans="1:12" s="10" customFormat="1" ht="12">
      <c r="A142" s="20" t="str">
        <f t="shared" si="2"/>
        <v>Demanda final de energía</v>
      </c>
      <c r="B142" s="224" t="s">
        <v>1040</v>
      </c>
      <c r="C142" s="224" t="s">
        <v>1039</v>
      </c>
      <c r="D142" s="224" t="s">
        <v>727</v>
      </c>
      <c r="E142" s="224" t="s">
        <v>241</v>
      </c>
      <c r="F142" s="224" t="s">
        <v>1038</v>
      </c>
      <c r="G142" s="224" t="s">
        <v>1037</v>
      </c>
      <c r="H142" s="224" t="s">
        <v>1036</v>
      </c>
      <c r="I142" s="224" t="s">
        <v>65</v>
      </c>
      <c r="J142" s="224" t="s">
        <v>1035</v>
      </c>
      <c r="K142" s="224"/>
      <c r="L142" s="224"/>
    </row>
    <row r="143" spans="1:12" s="10" customFormat="1" ht="12">
      <c r="A143" s="20" t="str">
        <f t="shared" si="2"/>
        <v>Fuente de energía primaria</v>
      </c>
      <c r="B143" s="224" t="s">
        <v>1034</v>
      </c>
      <c r="C143" s="224" t="s">
        <v>1033</v>
      </c>
      <c r="D143" s="224" t="s">
        <v>803</v>
      </c>
      <c r="E143" s="224" t="s">
        <v>242</v>
      </c>
      <c r="F143" s="224" t="s">
        <v>1032</v>
      </c>
      <c r="G143" s="224" t="s">
        <v>389</v>
      </c>
      <c r="H143" s="224" t="s">
        <v>388</v>
      </c>
      <c r="I143" s="224" t="s">
        <v>66</v>
      </c>
      <c r="J143" s="224" t="s">
        <v>387</v>
      </c>
      <c r="K143" s="224"/>
      <c r="L143" s="224"/>
    </row>
    <row r="144" spans="1:12" s="10" customFormat="1" ht="12">
      <c r="A144" s="20" t="str">
        <f t="shared" si="2"/>
        <v>Demanda de energía primaria</v>
      </c>
      <c r="B144" s="224" t="s">
        <v>386</v>
      </c>
      <c r="C144" s="224" t="s">
        <v>385</v>
      </c>
      <c r="D144" s="224" t="s">
        <v>804</v>
      </c>
      <c r="E144" s="224" t="s">
        <v>243</v>
      </c>
      <c r="F144" s="224" t="s">
        <v>384</v>
      </c>
      <c r="G144" s="224" t="s">
        <v>383</v>
      </c>
      <c r="H144" s="224" t="s">
        <v>382</v>
      </c>
      <c r="I144" s="224" t="s">
        <v>67</v>
      </c>
      <c r="J144" s="224" t="s">
        <v>381</v>
      </c>
      <c r="K144" s="224"/>
      <c r="L144" s="224"/>
    </row>
    <row r="145" spans="1:12" s="10" customFormat="1" ht="12">
      <c r="A145" s="20" t="str">
        <f t="shared" si="2"/>
        <v>Electricidad importada (por cable)</v>
      </c>
      <c r="B145" s="224" t="s">
        <v>380</v>
      </c>
      <c r="C145" s="224" t="s">
        <v>379</v>
      </c>
      <c r="D145" s="224" t="s">
        <v>805</v>
      </c>
      <c r="E145" s="224" t="s">
        <v>244</v>
      </c>
      <c r="F145" s="224" t="s">
        <v>378</v>
      </c>
      <c r="G145" s="224" t="s">
        <v>377</v>
      </c>
      <c r="H145" s="224" t="s">
        <v>376</v>
      </c>
      <c r="I145" s="224" t="s">
        <v>68</v>
      </c>
      <c r="J145" s="224" t="s">
        <v>375</v>
      </c>
      <c r="K145" s="224"/>
      <c r="L145" s="224"/>
    </row>
    <row r="146" spans="1:12" s="10" customFormat="1" ht="12">
      <c r="A146" s="20" t="str">
        <f t="shared" si="2"/>
        <v>Electricidad exportada (por cable)</v>
      </c>
      <c r="B146" s="224" t="s">
        <v>374</v>
      </c>
      <c r="C146" s="224" t="s">
        <v>373</v>
      </c>
      <c r="D146" s="224" t="s">
        <v>806</v>
      </c>
      <c r="E146" s="224" t="s">
        <v>245</v>
      </c>
      <c r="F146" s="224" t="s">
        <v>372</v>
      </c>
      <c r="G146" s="224" t="s">
        <v>371</v>
      </c>
      <c r="H146" s="224" t="s">
        <v>370</v>
      </c>
      <c r="I146" s="224" t="s">
        <v>69</v>
      </c>
      <c r="J146" s="224" t="s">
        <v>369</v>
      </c>
      <c r="K146" s="224"/>
      <c r="L146" s="224"/>
    </row>
    <row r="147" spans="1:12" s="10" customFormat="1" ht="13.5">
      <c r="A147" s="20" t="str">
        <f t="shared" si="2"/>
        <v>EMISIONES DE CO2</v>
      </c>
      <c r="B147" s="224" t="s">
        <v>368</v>
      </c>
      <c r="C147" s="224" t="s">
        <v>367</v>
      </c>
      <c r="D147" s="224" t="s">
        <v>807</v>
      </c>
      <c r="E147" s="224" t="s">
        <v>246</v>
      </c>
      <c r="F147" s="224" t="s">
        <v>366</v>
      </c>
      <c r="G147" s="224" t="s">
        <v>130</v>
      </c>
      <c r="H147" s="224" t="s">
        <v>365</v>
      </c>
      <c r="I147" s="224" t="s">
        <v>70</v>
      </c>
      <c r="J147" s="224" t="s">
        <v>364</v>
      </c>
      <c r="K147" s="224"/>
      <c r="L147" s="224"/>
    </row>
    <row r="148" spans="1:12" s="10" customFormat="1" ht="13.5">
      <c r="A148" s="20" t="str">
        <f t="shared" si="2"/>
        <v>EMISIONES DE CO2 DE LA PRODUCCIÓN</v>
      </c>
      <c r="B148" s="224" t="s">
        <v>363</v>
      </c>
      <c r="C148" s="224" t="s">
        <v>362</v>
      </c>
      <c r="D148" s="224" t="s">
        <v>808</v>
      </c>
      <c r="E148" s="224" t="s">
        <v>247</v>
      </c>
      <c r="F148" s="224" t="s">
        <v>361</v>
      </c>
      <c r="G148" s="224" t="s">
        <v>131</v>
      </c>
      <c r="H148" s="224" t="s">
        <v>360</v>
      </c>
      <c r="I148" s="224" t="s">
        <v>71</v>
      </c>
      <c r="J148" s="224" t="s">
        <v>359</v>
      </c>
      <c r="K148" s="224"/>
      <c r="L148" s="224"/>
    </row>
    <row r="149" spans="1:12" s="10" customFormat="1" ht="13.5">
      <c r="A149" s="20" t="str">
        <f t="shared" si="2"/>
        <v>EMISIONES DE CO2 DE USO FINAL</v>
      </c>
      <c r="B149" s="224" t="s">
        <v>358</v>
      </c>
      <c r="C149" s="224" t="s">
        <v>357</v>
      </c>
      <c r="D149" s="224" t="s">
        <v>809</v>
      </c>
      <c r="E149" s="224" t="s">
        <v>248</v>
      </c>
      <c r="F149" s="224" t="s">
        <v>356</v>
      </c>
      <c r="G149" s="224" t="s">
        <v>132</v>
      </c>
      <c r="H149" s="224" t="s">
        <v>355</v>
      </c>
      <c r="I149" s="224" t="s">
        <v>72</v>
      </c>
      <c r="J149" s="224" t="s">
        <v>354</v>
      </c>
      <c r="K149" s="224"/>
      <c r="L149" s="224"/>
    </row>
    <row r="150" spans="1:12" s="10" customFormat="1" ht="13.5">
      <c r="A150" s="20" t="str">
        <f t="shared" si="2"/>
        <v>FACTORES DE EMISIÓN DE CO2</v>
      </c>
      <c r="B150" s="224" t="s">
        <v>353</v>
      </c>
      <c r="C150" s="224" t="s">
        <v>352</v>
      </c>
      <c r="D150" s="224" t="s">
        <v>810</v>
      </c>
      <c r="E150" s="224" t="s">
        <v>249</v>
      </c>
      <c r="F150" s="224" t="s">
        <v>351</v>
      </c>
      <c r="G150" s="224" t="s">
        <v>133</v>
      </c>
      <c r="H150" s="224" t="s">
        <v>350</v>
      </c>
      <c r="I150" s="224" t="s">
        <v>73</v>
      </c>
      <c r="J150" s="224" t="s">
        <v>349</v>
      </c>
      <c r="K150" s="224"/>
      <c r="L150" s="224"/>
    </row>
    <row r="151" spans="1:12" s="10" customFormat="1" ht="48">
      <c r="A151" s="20" t="str">
        <f t="shared" si="2"/>
        <v>Las emisiones de CO2 de las instalaciones de ETS en los cálculos para el uso final de energía</v>
      </c>
      <c r="B151" s="224" t="s">
        <v>348</v>
      </c>
      <c r="C151" s="224" t="s">
        <v>347</v>
      </c>
      <c r="D151" s="224" t="s">
        <v>811</v>
      </c>
      <c r="E151" s="224" t="s">
        <v>250</v>
      </c>
      <c r="F151" s="224" t="s">
        <v>346</v>
      </c>
      <c r="G151" s="224" t="s">
        <v>134</v>
      </c>
      <c r="H151" s="224" t="s">
        <v>345</v>
      </c>
      <c r="I151" s="224" t="s">
        <v>74</v>
      </c>
      <c r="J151" s="224" t="s">
        <v>344</v>
      </c>
      <c r="K151" s="224"/>
      <c r="L151" s="224"/>
    </row>
    <row r="152" spans="1:12" s="10" customFormat="1" ht="48">
      <c r="A152" s="20" t="str">
        <f t="shared" si="2"/>
        <v>Las emisiones de CO2 de las instalaciones de ETS en los cálculos para la producción de energía secundaria</v>
      </c>
      <c r="B152" s="224" t="s">
        <v>343</v>
      </c>
      <c r="C152" s="224" t="s">
        <v>342</v>
      </c>
      <c r="D152" s="224" t="s">
        <v>812</v>
      </c>
      <c r="E152" s="224" t="s">
        <v>251</v>
      </c>
      <c r="F152" s="224" t="s">
        <v>341</v>
      </c>
      <c r="G152" s="224" t="s">
        <v>135</v>
      </c>
      <c r="H152" s="224" t="s">
        <v>977</v>
      </c>
      <c r="I152" s="224" t="s">
        <v>75</v>
      </c>
      <c r="J152" s="224" t="s">
        <v>976</v>
      </c>
      <c r="K152" s="224"/>
      <c r="L152" s="224"/>
    </row>
    <row r="153" spans="1:12" s="10" customFormat="1" ht="24">
      <c r="A153" s="20" t="str">
        <f t="shared" si="2"/>
        <v>RESULTADOS DEL INVENTARIO DE EMISIONES</v>
      </c>
      <c r="B153" s="224" t="s">
        <v>1253</v>
      </c>
      <c r="C153" s="224" t="s">
        <v>1254</v>
      </c>
      <c r="D153" s="224" t="s">
        <v>813</v>
      </c>
      <c r="E153" s="224" t="s">
        <v>252</v>
      </c>
      <c r="F153" s="224" t="s">
        <v>674</v>
      </c>
      <c r="G153" s="224" t="s">
        <v>136</v>
      </c>
      <c r="H153" s="224" t="s">
        <v>886</v>
      </c>
      <c r="I153" s="224" t="s">
        <v>76</v>
      </c>
      <c r="J153" s="224" t="s">
        <v>195</v>
      </c>
      <c r="K153" s="224"/>
      <c r="L153" s="224"/>
    </row>
    <row r="154" spans="1:12" s="10" customFormat="1" ht="24">
      <c r="A154" s="20" t="str">
        <f t="shared" si="2"/>
        <v>Ir a la siguiente hoja dedicada a su inventario de emisiones en 2020</v>
      </c>
      <c r="B154" s="224" t="s">
        <v>1282</v>
      </c>
      <c r="C154" s="224" t="s">
        <v>1283</v>
      </c>
      <c r="D154" s="224" t="s">
        <v>814</v>
      </c>
      <c r="E154" s="224" t="s">
        <v>253</v>
      </c>
      <c r="F154" s="224" t="s">
        <v>675</v>
      </c>
      <c r="G154" s="224" t="s">
        <v>1179</v>
      </c>
      <c r="H154" s="224" t="s">
        <v>887</v>
      </c>
      <c r="I154" s="224" t="s">
        <v>77</v>
      </c>
      <c r="J154" s="224" t="s">
        <v>196</v>
      </c>
      <c r="K154" s="224"/>
      <c r="L154" s="224"/>
    </row>
    <row r="155" spans="1:12" s="10" customFormat="1" ht="36">
      <c r="A155" s="20" t="str">
        <f t="shared" si="2"/>
        <v>PLAN DE INVENTARIO DE EMISIONES EN 2020 (implementación de acciones sostenibles de energía)</v>
      </c>
      <c r="B155" s="224" t="s">
        <v>576</v>
      </c>
      <c r="C155" s="224" t="s">
        <v>577</v>
      </c>
      <c r="D155" s="224" t="s">
        <v>815</v>
      </c>
      <c r="E155" s="224" t="s">
        <v>254</v>
      </c>
      <c r="F155" s="224" t="s">
        <v>676</v>
      </c>
      <c r="G155" s="224" t="s">
        <v>1180</v>
      </c>
      <c r="H155" s="224" t="s">
        <v>888</v>
      </c>
      <c r="I155" s="224" t="s">
        <v>78</v>
      </c>
      <c r="J155" s="224" t="s">
        <v>197</v>
      </c>
      <c r="K155" s="224"/>
      <c r="L155" s="224"/>
    </row>
    <row r="156" spans="1:12" s="10" customFormat="1" ht="24">
      <c r="A156" s="20" t="str">
        <f t="shared" si="2"/>
        <v>Ir a la siguiente hoja dedicada a la Isla Sostenible Plan de Acción de Energía</v>
      </c>
      <c r="B156" s="224" t="s">
        <v>1284</v>
      </c>
      <c r="C156" s="224" t="s">
        <v>1285</v>
      </c>
      <c r="D156" s="224" t="s">
        <v>816</v>
      </c>
      <c r="E156" s="224" t="s">
        <v>255</v>
      </c>
      <c r="F156" s="224" t="s">
        <v>677</v>
      </c>
      <c r="G156" s="224" t="s">
        <v>1181</v>
      </c>
      <c r="H156" s="224" t="s">
        <v>889</v>
      </c>
      <c r="I156" s="224" t="s">
        <v>79</v>
      </c>
      <c r="J156" s="224" t="s">
        <v>198</v>
      </c>
      <c r="K156" s="224"/>
      <c r="L156" s="224"/>
    </row>
    <row r="157" spans="1:12" s="10" customFormat="1" ht="24">
      <c r="A157" s="20" t="str">
        <f t="shared" si="2"/>
        <v>TÍTULO DE LA ISLA DE PLAN DE ACCIÓN DE ENERGÍA SOSTENIBLE</v>
      </c>
      <c r="B157" s="224" t="s">
        <v>1256</v>
      </c>
      <c r="C157" s="224" t="s">
        <v>1257</v>
      </c>
      <c r="D157" s="224" t="s">
        <v>817</v>
      </c>
      <c r="E157" s="224" t="s">
        <v>256</v>
      </c>
      <c r="F157" s="224" t="s">
        <v>678</v>
      </c>
      <c r="G157" s="224" t="s">
        <v>1182</v>
      </c>
      <c r="H157" s="224" t="s">
        <v>890</v>
      </c>
      <c r="I157" s="224" t="s">
        <v>80</v>
      </c>
      <c r="J157" s="224" t="s">
        <v>1258</v>
      </c>
      <c r="K157" s="224"/>
      <c r="L157" s="224"/>
    </row>
    <row r="158" spans="1:12" s="10" customFormat="1" ht="12">
      <c r="A158" s="20" t="str">
        <f t="shared" si="2"/>
        <v>Fecha de la aprobación formal</v>
      </c>
      <c r="B158" s="224" t="s">
        <v>1310</v>
      </c>
      <c r="C158" s="224" t="s">
        <v>1425</v>
      </c>
      <c r="D158" s="224" t="s">
        <v>818</v>
      </c>
      <c r="E158" s="224" t="s">
        <v>257</v>
      </c>
      <c r="F158" s="224" t="s">
        <v>1604</v>
      </c>
      <c r="G158" s="224" t="s">
        <v>1183</v>
      </c>
      <c r="H158" s="224" t="s">
        <v>1484</v>
      </c>
      <c r="I158" s="224" t="s">
        <v>81</v>
      </c>
      <c r="J158" s="224" t="s">
        <v>1541</v>
      </c>
      <c r="K158" s="224"/>
      <c r="L158" s="224"/>
    </row>
    <row r="159" spans="1:12" s="10" customFormat="1" ht="12">
      <c r="A159" s="20" t="str">
        <f t="shared" si="2"/>
        <v>Autoridad que aprueba el plan</v>
      </c>
      <c r="B159" s="224" t="s">
        <v>1311</v>
      </c>
      <c r="C159" s="224" t="s">
        <v>1426</v>
      </c>
      <c r="D159" s="224" t="s">
        <v>819</v>
      </c>
      <c r="E159" s="224" t="s">
        <v>258</v>
      </c>
      <c r="F159" s="224" t="s">
        <v>1605</v>
      </c>
      <c r="G159" s="224" t="s">
        <v>1184</v>
      </c>
      <c r="H159" s="224" t="s">
        <v>1485</v>
      </c>
      <c r="I159" s="224" t="s">
        <v>82</v>
      </c>
      <c r="J159" s="224" t="s">
        <v>1542</v>
      </c>
      <c r="K159" s="224"/>
      <c r="L159" s="224"/>
    </row>
    <row r="160" spans="1:12" s="10" customFormat="1" ht="24">
      <c r="A160" s="20" t="str">
        <f t="shared" si="2"/>
        <v>ELEMENTOS CLAVES DE LA ISLA DE PLAN DE ACCIÓN DE ENERGÍA SOSTENIBLE</v>
      </c>
      <c r="B160" s="224" t="s">
        <v>1259</v>
      </c>
      <c r="C160" s="224" t="s">
        <v>1260</v>
      </c>
      <c r="D160" s="224" t="s">
        <v>820</v>
      </c>
      <c r="E160" s="224" t="s">
        <v>259</v>
      </c>
      <c r="F160" s="224" t="s">
        <v>679</v>
      </c>
      <c r="G160" s="224" t="s">
        <v>1185</v>
      </c>
      <c r="H160" s="224" t="s">
        <v>891</v>
      </c>
      <c r="I160" s="224" t="s">
        <v>83</v>
      </c>
      <c r="J160" s="224" t="s">
        <v>1261</v>
      </c>
      <c r="K160" s="224"/>
      <c r="L160" s="224"/>
    </row>
    <row r="161" spans="1:12" s="10" customFormat="1" ht="12">
      <c r="A161" s="20" t="str">
        <f t="shared" si="2"/>
        <v>SECTORES Y ÁMBITOS DE ACTUACIÓN</v>
      </c>
      <c r="B161" s="224" t="s">
        <v>1410</v>
      </c>
      <c r="C161" s="224" t="s">
        <v>1429</v>
      </c>
      <c r="D161" s="224" t="s">
        <v>821</v>
      </c>
      <c r="E161" s="224" t="s">
        <v>260</v>
      </c>
      <c r="F161" s="224" t="s">
        <v>1607</v>
      </c>
      <c r="G161" s="224" t="s">
        <v>1186</v>
      </c>
      <c r="H161" s="224" t="s">
        <v>1487</v>
      </c>
      <c r="I161" s="224" t="s">
        <v>84</v>
      </c>
      <c r="J161" s="224" t="s">
        <v>1544</v>
      </c>
      <c r="K161" s="224"/>
      <c r="L161" s="224"/>
    </row>
    <row r="162" spans="1:12" s="10" customFormat="1" ht="48">
      <c r="A162" s="20" t="str">
        <f t="shared" si="2"/>
        <v>ACCIONES (Una línea por cada acción - líneas de inserción, si es necesario, excluir las acciones de ETS)</v>
      </c>
      <c r="B162" s="224" t="s">
        <v>1411</v>
      </c>
      <c r="C162" s="224" t="s">
        <v>1430</v>
      </c>
      <c r="D162" s="224" t="s">
        <v>822</v>
      </c>
      <c r="E162" s="224" t="s">
        <v>628</v>
      </c>
      <c r="F162" s="224" t="s">
        <v>1608</v>
      </c>
      <c r="G162" s="224" t="s">
        <v>1187</v>
      </c>
      <c r="H162" s="224" t="s">
        <v>1488</v>
      </c>
      <c r="I162" s="224" t="s">
        <v>85</v>
      </c>
      <c r="J162" s="224" t="s">
        <v>1545</v>
      </c>
      <c r="K162" s="224"/>
      <c r="L162" s="224"/>
    </row>
    <row r="163" spans="1:12" s="10" customFormat="1" ht="12">
      <c r="A163" s="20" t="str">
        <f t="shared" si="2"/>
        <v>RESPONSABLE DE LA APLICACIÓN</v>
      </c>
      <c r="B163" s="224" t="s">
        <v>1412</v>
      </c>
      <c r="C163" s="224" t="s">
        <v>1431</v>
      </c>
      <c r="D163" s="224" t="s">
        <v>823</v>
      </c>
      <c r="E163" s="224" t="s">
        <v>629</v>
      </c>
      <c r="F163" s="224" t="s">
        <v>1609</v>
      </c>
      <c r="G163" s="224" t="s">
        <v>1454</v>
      </c>
      <c r="H163" s="224" t="s">
        <v>1489</v>
      </c>
      <c r="I163" s="224" t="s">
        <v>86</v>
      </c>
      <c r="J163" s="224" t="s">
        <v>1546</v>
      </c>
      <c r="K163" s="224"/>
      <c r="L163" s="224"/>
    </row>
    <row r="164" spans="1:12" s="10" customFormat="1" ht="12">
      <c r="A164" s="20" t="str">
        <f t="shared" si="2"/>
        <v>CALENDARIO DE EJECUCIÓN</v>
      </c>
      <c r="B164" s="224" t="s">
        <v>1413</v>
      </c>
      <c r="C164" s="224" t="s">
        <v>1432</v>
      </c>
      <c r="D164" s="224" t="s">
        <v>824</v>
      </c>
      <c r="E164" s="224" t="s">
        <v>630</v>
      </c>
      <c r="F164" s="224" t="s">
        <v>1610</v>
      </c>
      <c r="G164" s="224" t="s">
        <v>1455</v>
      </c>
      <c r="H164" s="224" t="s">
        <v>1490</v>
      </c>
      <c r="I164" s="224" t="s">
        <v>87</v>
      </c>
      <c r="J164" s="224" t="s">
        <v>1547</v>
      </c>
      <c r="K164" s="224"/>
      <c r="L164" s="224"/>
    </row>
    <row r="165" spans="1:12" s="10" customFormat="1" ht="12">
      <c r="A165" s="20" t="str">
        <f t="shared" si="2"/>
        <v>Año a partir</v>
      </c>
      <c r="B165" s="224" t="s">
        <v>1401</v>
      </c>
      <c r="C165" s="224" t="s">
        <v>1433</v>
      </c>
      <c r="D165" s="224" t="s">
        <v>825</v>
      </c>
      <c r="E165" s="224" t="s">
        <v>631</v>
      </c>
      <c r="F165" s="224" t="s">
        <v>1611</v>
      </c>
      <c r="G165" s="224" t="s">
        <v>1456</v>
      </c>
      <c r="H165" s="224" t="s">
        <v>1491</v>
      </c>
      <c r="I165" s="224" t="s">
        <v>88</v>
      </c>
      <c r="J165" s="224" t="s">
        <v>1548</v>
      </c>
      <c r="K165" s="224"/>
      <c r="L165" s="224"/>
    </row>
    <row r="166" spans="1:12" s="10" customFormat="1" ht="12">
      <c r="A166" s="20" t="str">
        <f t="shared" si="2"/>
        <v>Al cierre del año</v>
      </c>
      <c r="B166" s="224" t="s">
        <v>1402</v>
      </c>
      <c r="C166" s="224" t="s">
        <v>1434</v>
      </c>
      <c r="D166" s="224" t="s">
        <v>826</v>
      </c>
      <c r="E166" s="224" t="s">
        <v>632</v>
      </c>
      <c r="F166" s="224" t="s">
        <v>1612</v>
      </c>
      <c r="G166" s="224" t="s">
        <v>1457</v>
      </c>
      <c r="H166" s="224" t="s">
        <v>1492</v>
      </c>
      <c r="I166" s="224" t="s">
        <v>89</v>
      </c>
      <c r="J166" s="224" t="s">
        <v>1549</v>
      </c>
      <c r="K166" s="224"/>
      <c r="L166" s="224"/>
    </row>
    <row r="167" spans="1:12" s="10" customFormat="1" ht="24">
      <c r="A167" s="20" t="str">
        <f t="shared" si="2"/>
        <v>Costes de inversión [de euros]</v>
      </c>
      <c r="B167" s="224" t="s">
        <v>1414</v>
      </c>
      <c r="C167" s="224" t="s">
        <v>1435</v>
      </c>
      <c r="D167" s="224" t="s">
        <v>827</v>
      </c>
      <c r="E167" s="224" t="s">
        <v>633</v>
      </c>
      <c r="F167" s="224" t="s">
        <v>1613</v>
      </c>
      <c r="G167" s="224" t="s">
        <v>1134</v>
      </c>
      <c r="H167" s="224" t="s">
        <v>1493</v>
      </c>
      <c r="I167" s="224" t="s">
        <v>90</v>
      </c>
      <c r="J167" s="224" t="s">
        <v>1550</v>
      </c>
      <c r="K167" s="224"/>
      <c r="L167" s="224"/>
    </row>
    <row r="168" spans="1:12" s="10" customFormat="1" ht="24">
      <c r="A168" s="20" t="str">
        <f t="shared" si="2"/>
        <v>AHORRO ENERGÉTICO ESPERADO [MWh / año]</v>
      </c>
      <c r="B168" s="224" t="s">
        <v>1415</v>
      </c>
      <c r="C168" s="224" t="s">
        <v>1436</v>
      </c>
      <c r="D168" s="224" t="s">
        <v>828</v>
      </c>
      <c r="E168" s="224" t="s">
        <v>634</v>
      </c>
      <c r="F168" s="224" t="s">
        <v>1614</v>
      </c>
      <c r="G168" s="224" t="s">
        <v>1188</v>
      </c>
      <c r="H168" s="224" t="s">
        <v>1494</v>
      </c>
      <c r="I168" s="224" t="s">
        <v>91</v>
      </c>
      <c r="J168" s="224" t="s">
        <v>1551</v>
      </c>
      <c r="K168" s="224"/>
      <c r="L168" s="224"/>
    </row>
    <row r="169" spans="1:12" s="10" customFormat="1" ht="24">
      <c r="A169" s="20" t="str">
        <f t="shared" si="2"/>
        <v>La producción esperada de energía renovables [MWh / año]</v>
      </c>
      <c r="B169" s="224" t="s">
        <v>206</v>
      </c>
      <c r="C169" s="224" t="s">
        <v>211</v>
      </c>
      <c r="D169" s="224" t="s">
        <v>829</v>
      </c>
      <c r="E169" s="224" t="s">
        <v>635</v>
      </c>
      <c r="F169" s="224" t="s">
        <v>209</v>
      </c>
      <c r="G169" s="224" t="s">
        <v>213</v>
      </c>
      <c r="H169" s="224" t="s">
        <v>217</v>
      </c>
      <c r="I169" s="224" t="s">
        <v>215</v>
      </c>
      <c r="J169" s="224" t="s">
        <v>1552</v>
      </c>
      <c r="K169" s="224"/>
      <c r="L169" s="224"/>
    </row>
    <row r="170" spans="1:12" s="10" customFormat="1" ht="13.5">
      <c r="A170" s="20" t="str">
        <f t="shared" si="2"/>
        <v>Reducción esperada de CO2 [ton / año]</v>
      </c>
      <c r="B170" s="224" t="s">
        <v>1416</v>
      </c>
      <c r="C170" s="224" t="s">
        <v>212</v>
      </c>
      <c r="D170" s="224" t="s">
        <v>830</v>
      </c>
      <c r="E170" s="224" t="s">
        <v>636</v>
      </c>
      <c r="F170" s="224" t="s">
        <v>1615</v>
      </c>
      <c r="G170" s="224" t="s">
        <v>1189</v>
      </c>
      <c r="H170" s="224" t="s">
        <v>1267</v>
      </c>
      <c r="I170" s="224" t="s">
        <v>92</v>
      </c>
      <c r="J170" s="224" t="s">
        <v>1553</v>
      </c>
      <c r="K170" s="224"/>
      <c r="L170" s="224"/>
    </row>
    <row r="171" spans="1:12" s="10" customFormat="1" ht="24">
      <c r="A171" s="20" t="str">
        <f t="shared" si="2"/>
        <v>ENERGÍA objetivo de ahorro en 2020 [MWh / año]</v>
      </c>
      <c r="B171" s="224" t="s">
        <v>1417</v>
      </c>
      <c r="C171" s="224" t="s">
        <v>1437</v>
      </c>
      <c r="D171" s="224" t="s">
        <v>831</v>
      </c>
      <c r="E171" s="224" t="s">
        <v>637</v>
      </c>
      <c r="F171" s="224" t="s">
        <v>1667</v>
      </c>
      <c r="G171" s="224" t="s">
        <v>1190</v>
      </c>
      <c r="H171" s="224" t="s">
        <v>1495</v>
      </c>
      <c r="I171" s="224" t="s">
        <v>93</v>
      </c>
      <c r="J171" s="224" t="s">
        <v>1554</v>
      </c>
      <c r="K171" s="224"/>
      <c r="L171" s="224"/>
    </row>
    <row r="172" spans="1:12" s="10" customFormat="1" ht="24">
      <c r="A172" s="20" t="str">
        <f t="shared" si="2"/>
        <v>OBJETIVO producción de energías renovables en 2020 [MWh / año]</v>
      </c>
      <c r="B172" s="224" t="s">
        <v>207</v>
      </c>
      <c r="C172" s="224" t="s">
        <v>208</v>
      </c>
      <c r="D172" s="224" t="s">
        <v>832</v>
      </c>
      <c r="E172" s="224" t="s">
        <v>638</v>
      </c>
      <c r="F172" s="224" t="s">
        <v>210</v>
      </c>
      <c r="G172" s="224" t="s">
        <v>214</v>
      </c>
      <c r="H172" s="224" t="s">
        <v>1266</v>
      </c>
      <c r="I172" s="224" t="s">
        <v>216</v>
      </c>
      <c r="J172" s="224" t="s">
        <v>1555</v>
      </c>
      <c r="K172" s="224"/>
      <c r="L172" s="224"/>
    </row>
    <row r="173" spans="1:12" s="10" customFormat="1" ht="25.5">
      <c r="A173" s="20" t="str">
        <f t="shared" si="2"/>
        <v>OBJETIVO DE REDUCCIÓN DE CO2 EN 2020 [ton / año]</v>
      </c>
      <c r="B173" s="224" t="s">
        <v>1418</v>
      </c>
      <c r="C173" s="224" t="s">
        <v>1438</v>
      </c>
      <c r="D173" s="224" t="s">
        <v>833</v>
      </c>
      <c r="E173" s="224" t="s">
        <v>639</v>
      </c>
      <c r="F173" s="224" t="s">
        <v>1666</v>
      </c>
      <c r="G173" s="224" t="s">
        <v>1191</v>
      </c>
      <c r="H173" s="224" t="s">
        <v>1496</v>
      </c>
      <c r="I173" s="224" t="s">
        <v>94</v>
      </c>
      <c r="J173" s="224" t="s">
        <v>1556</v>
      </c>
      <c r="K173" s="224"/>
      <c r="L173" s="224"/>
    </row>
    <row r="174" spans="1:12" s="10" customFormat="1" ht="24">
      <c r="A174" s="20" t="str">
        <f t="shared" si="2"/>
        <v>PRODUCCIÓN DE ENERGÍA SECUNDARIA Y FLUJOS DE ENERGÍA</v>
      </c>
      <c r="B174" s="224" t="s">
        <v>1392</v>
      </c>
      <c r="C174" s="224" t="s">
        <v>1393</v>
      </c>
      <c r="D174" s="224" t="s">
        <v>782</v>
      </c>
      <c r="E174" s="224" t="s">
        <v>219</v>
      </c>
      <c r="F174" s="224" t="s">
        <v>1637</v>
      </c>
      <c r="G174" s="224" t="s">
        <v>1192</v>
      </c>
      <c r="H174" s="224" t="s">
        <v>1512</v>
      </c>
      <c r="I174" s="224" t="s">
        <v>95</v>
      </c>
      <c r="J174" s="224" t="s">
        <v>1573</v>
      </c>
      <c r="K174" s="224"/>
      <c r="L174" s="224"/>
    </row>
    <row r="175" spans="1:12" s="10" customFormat="1" ht="12">
      <c r="A175" s="20" t="str">
        <f t="shared" si="2"/>
        <v>La electricidad (no renovable)</v>
      </c>
      <c r="B175" s="9" t="s">
        <v>1404</v>
      </c>
      <c r="C175" s="9" t="s">
        <v>1407</v>
      </c>
      <c r="D175" s="9" t="s">
        <v>834</v>
      </c>
      <c r="E175" s="9" t="s">
        <v>640</v>
      </c>
      <c r="F175" s="9" t="s">
        <v>1638</v>
      </c>
      <c r="G175" s="9" t="s">
        <v>1193</v>
      </c>
      <c r="H175" s="9" t="s">
        <v>1513</v>
      </c>
      <c r="I175" s="9" t="s">
        <v>96</v>
      </c>
      <c r="J175" s="9" t="s">
        <v>1574</v>
      </c>
      <c r="K175" s="9"/>
      <c r="L175" s="9"/>
    </row>
    <row r="176" spans="1:12" s="10" customFormat="1" ht="12">
      <c r="A176" s="20" t="str">
        <f t="shared" si="2"/>
        <v>Calor (no renovables)</v>
      </c>
      <c r="B176" s="9" t="s">
        <v>1405</v>
      </c>
      <c r="C176" s="9" t="s">
        <v>1408</v>
      </c>
      <c r="D176" s="9" t="s">
        <v>835</v>
      </c>
      <c r="E176" s="9" t="s">
        <v>641</v>
      </c>
      <c r="F176" s="9" t="s">
        <v>1639</v>
      </c>
      <c r="G176" s="9" t="s">
        <v>1194</v>
      </c>
      <c r="H176" s="9" t="s">
        <v>1514</v>
      </c>
      <c r="I176" s="9" t="s">
        <v>1103</v>
      </c>
      <c r="J176" s="9" t="s">
        <v>1575</v>
      </c>
      <c r="K176" s="9"/>
      <c r="L176" s="9"/>
    </row>
    <row r="177" spans="1:12" s="10" customFormat="1" ht="12">
      <c r="A177" s="20" t="str">
        <f t="shared" si="2"/>
        <v>Frío (no renovables)</v>
      </c>
      <c r="B177" s="9" t="s">
        <v>1406</v>
      </c>
      <c r="C177" s="9" t="s">
        <v>1409</v>
      </c>
      <c r="D177" s="9" t="s">
        <v>836</v>
      </c>
      <c r="E177" s="9" t="s">
        <v>642</v>
      </c>
      <c r="F177" s="9" t="s">
        <v>1640</v>
      </c>
      <c r="G177" s="9" t="s">
        <v>1195</v>
      </c>
      <c r="H177" s="9" t="s">
        <v>1515</v>
      </c>
      <c r="I177" s="9" t="s">
        <v>1104</v>
      </c>
      <c r="J177" s="9" t="s">
        <v>1576</v>
      </c>
      <c r="K177" s="9"/>
      <c r="L177" s="9"/>
    </row>
    <row r="178" spans="1:12" s="10" customFormat="1" ht="12">
      <c r="A178" s="20" t="str">
        <f t="shared" si="2"/>
        <v>Hidráulica</v>
      </c>
      <c r="B178" s="9" t="s">
        <v>1378</v>
      </c>
      <c r="C178" s="9" t="s">
        <v>1379</v>
      </c>
      <c r="D178" s="9" t="s">
        <v>773</v>
      </c>
      <c r="E178" s="9" t="s">
        <v>566</v>
      </c>
      <c r="F178" s="9" t="s">
        <v>1641</v>
      </c>
      <c r="G178" s="9" t="s">
        <v>1469</v>
      </c>
      <c r="H178" s="9" t="s">
        <v>1378</v>
      </c>
      <c r="I178" s="9" t="s">
        <v>1014</v>
      </c>
      <c r="J178" s="9" t="s">
        <v>1577</v>
      </c>
      <c r="K178" s="9"/>
      <c r="L178" s="9"/>
    </row>
    <row r="179" spans="1:12" s="10" customFormat="1" ht="12">
      <c r="A179" s="20" t="str">
        <f t="shared" si="2"/>
        <v>Viento</v>
      </c>
      <c r="B179" s="9" t="s">
        <v>1380</v>
      </c>
      <c r="C179" s="9" t="s">
        <v>1381</v>
      </c>
      <c r="D179" s="9" t="s">
        <v>774</v>
      </c>
      <c r="E179" s="9" t="s">
        <v>567</v>
      </c>
      <c r="F179" s="9" t="s">
        <v>1642</v>
      </c>
      <c r="G179" s="9" t="s">
        <v>1470</v>
      </c>
      <c r="H179" s="9" t="s">
        <v>1516</v>
      </c>
      <c r="I179" s="9" t="s">
        <v>1015</v>
      </c>
      <c r="J179" s="9" t="s">
        <v>1578</v>
      </c>
      <c r="K179" s="9"/>
      <c r="L179" s="9"/>
    </row>
    <row r="180" spans="1:12" s="10" customFormat="1" ht="12">
      <c r="A180" s="20" t="str">
        <f t="shared" si="2"/>
        <v>Solar</v>
      </c>
      <c r="B180" s="9" t="s">
        <v>1382</v>
      </c>
      <c r="C180" s="9" t="s">
        <v>1382</v>
      </c>
      <c r="D180" s="9" t="s">
        <v>1382</v>
      </c>
      <c r="E180" s="9" t="s">
        <v>568</v>
      </c>
      <c r="F180" s="9" t="s">
        <v>1643</v>
      </c>
      <c r="G180" s="9" t="s">
        <v>1471</v>
      </c>
      <c r="H180" s="9" t="s">
        <v>1382</v>
      </c>
      <c r="I180" s="9" t="s">
        <v>1016</v>
      </c>
      <c r="J180" s="9" t="s">
        <v>1579</v>
      </c>
      <c r="K180" s="9"/>
      <c r="L180" s="9"/>
    </row>
    <row r="181" spans="1:12" s="10" customFormat="1" ht="12">
      <c r="A181" s="20" t="str">
        <f t="shared" si="2"/>
        <v>Geotérmica</v>
      </c>
      <c r="B181" s="9" t="s">
        <v>1383</v>
      </c>
      <c r="C181" s="9" t="s">
        <v>1384</v>
      </c>
      <c r="D181" s="9" t="s">
        <v>1384</v>
      </c>
      <c r="E181" s="9" t="s">
        <v>569</v>
      </c>
      <c r="F181" s="9" t="s">
        <v>1644</v>
      </c>
      <c r="G181" s="9" t="s">
        <v>1472</v>
      </c>
      <c r="H181" s="9" t="s">
        <v>1517</v>
      </c>
      <c r="I181" s="9" t="s">
        <v>1017</v>
      </c>
      <c r="J181" s="9" t="s">
        <v>1580</v>
      </c>
      <c r="K181" s="9"/>
      <c r="L181" s="9"/>
    </row>
    <row r="182" spans="1:12" s="10" customFormat="1" ht="12">
      <c r="A182" s="20" t="str">
        <f t="shared" si="2"/>
        <v>Marina</v>
      </c>
      <c r="B182" s="9" t="s">
        <v>1385</v>
      </c>
      <c r="C182" s="9" t="s">
        <v>1386</v>
      </c>
      <c r="D182" s="9" t="s">
        <v>775</v>
      </c>
      <c r="E182" s="9" t="s">
        <v>570</v>
      </c>
      <c r="F182" s="9" t="s">
        <v>1645</v>
      </c>
      <c r="G182" s="9" t="s">
        <v>1196</v>
      </c>
      <c r="H182" s="9" t="s">
        <v>1385</v>
      </c>
      <c r="I182" s="9" t="s">
        <v>1018</v>
      </c>
      <c r="J182" s="9" t="s">
        <v>1581</v>
      </c>
      <c r="K182" s="9"/>
      <c r="L182" s="9"/>
    </row>
    <row r="183" spans="1:12" s="10" customFormat="1" ht="12">
      <c r="A183" s="20" t="str">
        <f t="shared" si="2"/>
        <v>Biomasa</v>
      </c>
      <c r="B183" s="9" t="s">
        <v>1387</v>
      </c>
      <c r="C183" s="9" t="s">
        <v>1388</v>
      </c>
      <c r="D183" s="9" t="s">
        <v>776</v>
      </c>
      <c r="E183" s="9" t="s">
        <v>1518</v>
      </c>
      <c r="F183" s="9" t="s">
        <v>1646</v>
      </c>
      <c r="G183" s="9" t="s">
        <v>1687</v>
      </c>
      <c r="H183" s="9" t="s">
        <v>1518</v>
      </c>
      <c r="I183" s="9" t="s">
        <v>1388</v>
      </c>
      <c r="J183" s="9" t="s">
        <v>1387</v>
      </c>
      <c r="K183" s="9"/>
      <c r="L183" s="9"/>
    </row>
    <row r="184" spans="1:12" s="10" customFormat="1" ht="12">
      <c r="A184" s="20" t="str">
        <f t="shared" si="2"/>
        <v>Residuos urbanos</v>
      </c>
      <c r="B184" s="9" t="s">
        <v>1389</v>
      </c>
      <c r="C184" s="9" t="s">
        <v>1390</v>
      </c>
      <c r="D184" s="9" t="s">
        <v>837</v>
      </c>
      <c r="E184" s="9" t="s">
        <v>571</v>
      </c>
      <c r="F184" s="9" t="s">
        <v>1647</v>
      </c>
      <c r="G184" s="9" t="s">
        <v>1473</v>
      </c>
      <c r="H184" s="9" t="s">
        <v>1519</v>
      </c>
      <c r="I184" s="9" t="s">
        <v>1019</v>
      </c>
      <c r="J184" s="9" t="s">
        <v>1582</v>
      </c>
      <c r="K184" s="9"/>
      <c r="L184" s="9"/>
    </row>
    <row r="185" spans="1:12" s="10" customFormat="1" ht="12">
      <c r="A185" s="20" t="str">
        <f t="shared" si="2"/>
        <v>Almacenamiento</v>
      </c>
      <c r="B185" s="9" t="s">
        <v>1394</v>
      </c>
      <c r="C185" s="9" t="s">
        <v>1395</v>
      </c>
      <c r="D185" s="9" t="s">
        <v>792</v>
      </c>
      <c r="E185" s="9" t="s">
        <v>230</v>
      </c>
      <c r="F185" s="9" t="s">
        <v>1648</v>
      </c>
      <c r="G185" s="9" t="s">
        <v>1474</v>
      </c>
      <c r="H185" s="9" t="s">
        <v>1474</v>
      </c>
      <c r="I185" s="9" t="s">
        <v>54</v>
      </c>
      <c r="J185" s="9" t="s">
        <v>1583</v>
      </c>
      <c r="K185" s="9"/>
      <c r="L185" s="9"/>
    </row>
    <row r="186" spans="1:12" s="10" customFormat="1" ht="12">
      <c r="A186" s="20" t="str">
        <f t="shared" si="2"/>
        <v>Conexión externa</v>
      </c>
      <c r="B186" s="9" t="s">
        <v>1396</v>
      </c>
      <c r="C186" s="9" t="s">
        <v>1397</v>
      </c>
      <c r="D186" s="9" t="s">
        <v>795</v>
      </c>
      <c r="E186" s="9" t="s">
        <v>233</v>
      </c>
      <c r="F186" s="9" t="s">
        <v>1649</v>
      </c>
      <c r="G186" s="9" t="s">
        <v>1475</v>
      </c>
      <c r="H186" s="9" t="s">
        <v>1520</v>
      </c>
      <c r="I186" s="9" t="s">
        <v>1105</v>
      </c>
      <c r="J186" s="9" t="s">
        <v>1584</v>
      </c>
      <c r="K186" s="9"/>
      <c r="L186" s="9"/>
    </row>
    <row r="187" spans="1:12" s="10" customFormat="1" ht="24">
      <c r="A187" s="20" t="str">
        <f t="shared" si="2"/>
        <v>Las pérdidas de distribución y para el autoconsumo</v>
      </c>
      <c r="B187" s="9" t="s">
        <v>1398</v>
      </c>
      <c r="C187" s="9" t="s">
        <v>1399</v>
      </c>
      <c r="D187" s="9" t="s">
        <v>799</v>
      </c>
      <c r="E187" s="9" t="s">
        <v>237</v>
      </c>
      <c r="F187" s="9" t="s">
        <v>1650</v>
      </c>
      <c r="G187" s="9" t="s">
        <v>1688</v>
      </c>
      <c r="H187" s="9" t="s">
        <v>1521</v>
      </c>
      <c r="I187" s="9" t="s">
        <v>61</v>
      </c>
      <c r="J187" s="9" t="s">
        <v>1585</v>
      </c>
      <c r="K187" s="9"/>
      <c r="L187" s="9"/>
    </row>
    <row r="188" spans="1:12" s="10" customFormat="1" ht="12">
      <c r="A188" s="20" t="str">
        <f t="shared" si="2"/>
        <v>Planificación Territorial</v>
      </c>
      <c r="B188" s="224" t="s">
        <v>1419</v>
      </c>
      <c r="C188" s="224" t="s">
        <v>1439</v>
      </c>
      <c r="D188" s="224" t="s">
        <v>838</v>
      </c>
      <c r="E188" s="224" t="s">
        <v>643</v>
      </c>
      <c r="F188" s="224" t="s">
        <v>1651</v>
      </c>
      <c r="G188" s="224" t="s">
        <v>1197</v>
      </c>
      <c r="H188" s="224" t="s">
        <v>1523</v>
      </c>
      <c r="I188" s="224" t="s">
        <v>1106</v>
      </c>
      <c r="J188" s="224" t="s">
        <v>1586</v>
      </c>
      <c r="K188" s="224"/>
      <c r="L188" s="224"/>
    </row>
    <row r="189" spans="1:12" s="10" customFormat="1" ht="12" customHeight="1">
      <c r="A189" s="20" t="str">
        <f t="shared" si="2"/>
        <v>La planificación estratégica regional y local</v>
      </c>
      <c r="B189" s="9" t="s">
        <v>1420</v>
      </c>
      <c r="C189" s="9" t="s">
        <v>1443</v>
      </c>
      <c r="D189" s="9" t="s">
        <v>839</v>
      </c>
      <c r="E189" s="9" t="s">
        <v>644</v>
      </c>
      <c r="F189" s="9" t="s">
        <v>1652</v>
      </c>
      <c r="G189" s="9" t="s">
        <v>1689</v>
      </c>
      <c r="H189" s="9" t="s">
        <v>1524</v>
      </c>
      <c r="I189" s="9" t="s">
        <v>1107</v>
      </c>
      <c r="J189" s="9" t="s">
        <v>1587</v>
      </c>
      <c r="K189" s="9"/>
      <c r="L189" s="9"/>
    </row>
    <row r="190" spans="1:12" s="10" customFormat="1" ht="12">
      <c r="A190" s="20" t="str">
        <f t="shared" si="2"/>
        <v>Transportes y planificación de la movilidad</v>
      </c>
      <c r="B190" s="9" t="s">
        <v>1421</v>
      </c>
      <c r="C190" s="9" t="s">
        <v>1444</v>
      </c>
      <c r="D190" s="9" t="s">
        <v>840</v>
      </c>
      <c r="E190" s="9" t="s">
        <v>645</v>
      </c>
      <c r="F190" s="9" t="s">
        <v>1653</v>
      </c>
      <c r="G190" s="9" t="s">
        <v>1476</v>
      </c>
      <c r="H190" s="9" t="s">
        <v>1525</v>
      </c>
      <c r="I190" s="9" t="s">
        <v>1108</v>
      </c>
      <c r="J190" s="9" t="s">
        <v>1675</v>
      </c>
      <c r="K190" s="9"/>
      <c r="L190" s="9"/>
    </row>
    <row r="191" spans="1:12" s="10" customFormat="1" ht="12">
      <c r="A191" s="20" t="str">
        <f t="shared" si="2"/>
        <v>Infraestructuras de la planificación energética</v>
      </c>
      <c r="B191" s="9" t="s">
        <v>1668</v>
      </c>
      <c r="C191" s="9" t="s">
        <v>685</v>
      </c>
      <c r="D191" s="9" t="s">
        <v>841</v>
      </c>
      <c r="E191" s="9" t="s">
        <v>646</v>
      </c>
      <c r="F191" s="9" t="s">
        <v>275</v>
      </c>
      <c r="G191" s="9" t="s">
        <v>1198</v>
      </c>
      <c r="H191" s="9" t="s">
        <v>892</v>
      </c>
      <c r="I191" s="9" t="s">
        <v>1109</v>
      </c>
      <c r="J191" s="9" t="s">
        <v>1676</v>
      </c>
      <c r="K191" s="9"/>
      <c r="L191" s="9"/>
    </row>
    <row r="192" spans="1:12" s="10" customFormat="1" ht="24">
      <c r="A192" s="20" t="str">
        <f t="shared" si="2"/>
        <v>Planificación territorial del uso de energías renovables</v>
      </c>
      <c r="B192" s="9" t="s">
        <v>1669</v>
      </c>
      <c r="C192" s="9" t="s">
        <v>1670</v>
      </c>
      <c r="D192" s="9" t="s">
        <v>842</v>
      </c>
      <c r="E192" s="9" t="s">
        <v>647</v>
      </c>
      <c r="F192" s="9" t="s">
        <v>276</v>
      </c>
      <c r="G192" s="9" t="s">
        <v>1690</v>
      </c>
      <c r="H192" s="9" t="s">
        <v>893</v>
      </c>
      <c r="I192" s="9" t="s">
        <v>1110</v>
      </c>
      <c r="J192" s="9" t="s">
        <v>1677</v>
      </c>
      <c r="K192" s="9"/>
      <c r="L192" s="9"/>
    </row>
    <row r="193" spans="1:12" s="10" customFormat="1" ht="24">
      <c r="A193" s="20" t="str">
        <f t="shared" si="2"/>
        <v>CONTRATACIÓN PÚBLICA DE PRODUCTOS Y SERVICIOS</v>
      </c>
      <c r="B193" s="224" t="s">
        <v>1422</v>
      </c>
      <c r="C193" s="224" t="s">
        <v>1268</v>
      </c>
      <c r="D193" s="224" t="s">
        <v>843</v>
      </c>
      <c r="E193" s="224" t="s">
        <v>648</v>
      </c>
      <c r="F193" s="224" t="s">
        <v>1654</v>
      </c>
      <c r="G193" s="224" t="s">
        <v>1199</v>
      </c>
      <c r="H193" s="224" t="s">
        <v>1526</v>
      </c>
      <c r="I193" s="224" t="s">
        <v>1111</v>
      </c>
      <c r="J193" s="224" t="s">
        <v>1588</v>
      </c>
      <c r="K193" s="224"/>
      <c r="L193" s="224"/>
    </row>
    <row r="194" spans="1:12" s="10" customFormat="1" ht="12">
      <c r="A194" s="20" t="str">
        <f t="shared" si="2"/>
        <v>Requisitos de eficiencia energética / normas</v>
      </c>
      <c r="B194" s="9" t="s">
        <v>1313</v>
      </c>
      <c r="C194" s="9" t="s">
        <v>1445</v>
      </c>
      <c r="D194" s="9" t="s">
        <v>844</v>
      </c>
      <c r="E194" s="9" t="s">
        <v>649</v>
      </c>
      <c r="F194" s="9" t="s">
        <v>1655</v>
      </c>
      <c r="G194" s="9" t="s">
        <v>1135</v>
      </c>
      <c r="H194" s="9" t="s">
        <v>280</v>
      </c>
      <c r="I194" s="9" t="s">
        <v>1112</v>
      </c>
      <c r="J194" s="9" t="s">
        <v>1589</v>
      </c>
      <c r="K194" s="9"/>
      <c r="L194" s="9"/>
    </row>
    <row r="195" spans="1:12" s="10" customFormat="1" ht="12">
      <c r="A195" s="20" t="str">
        <f t="shared" si="2"/>
        <v>Requerimientos de energía renovable / normas</v>
      </c>
      <c r="B195" s="9" t="s">
        <v>1314</v>
      </c>
      <c r="C195" s="9" t="s">
        <v>1446</v>
      </c>
      <c r="D195" s="9" t="s">
        <v>845</v>
      </c>
      <c r="E195" s="9" t="s">
        <v>650</v>
      </c>
      <c r="F195" s="9" t="s">
        <v>1656</v>
      </c>
      <c r="G195" s="9" t="s">
        <v>1200</v>
      </c>
      <c r="H195" s="9" t="s">
        <v>1527</v>
      </c>
      <c r="I195" s="9" t="s">
        <v>1113</v>
      </c>
      <c r="J195" s="9" t="s">
        <v>1590</v>
      </c>
      <c r="K195" s="9"/>
      <c r="L195" s="9"/>
    </row>
    <row r="196" spans="1:12" s="10" customFormat="1" ht="12">
      <c r="A196" s="20" t="str">
        <f t="shared" si="2"/>
        <v>Ciudadanos y agentes</v>
      </c>
      <c r="B196" s="224" t="s">
        <v>1441</v>
      </c>
      <c r="C196" s="224" t="s">
        <v>1440</v>
      </c>
      <c r="D196" s="224" t="s">
        <v>846</v>
      </c>
      <c r="E196" s="224" t="s">
        <v>651</v>
      </c>
      <c r="F196" s="224" t="s">
        <v>1657</v>
      </c>
      <c r="G196" s="224" t="s">
        <v>1477</v>
      </c>
      <c r="H196" s="224" t="s">
        <v>1528</v>
      </c>
      <c r="I196" s="224" t="s">
        <v>1114</v>
      </c>
      <c r="J196" s="224" t="s">
        <v>1591</v>
      </c>
      <c r="K196" s="224"/>
      <c r="L196" s="224"/>
    </row>
    <row r="197" spans="1:12" s="10" customFormat="1" ht="12">
      <c r="A197" s="20" t="str">
        <f t="shared" si="2"/>
        <v>Servicios de asesoramiento</v>
      </c>
      <c r="B197" s="9" t="s">
        <v>1315</v>
      </c>
      <c r="C197" s="9" t="s">
        <v>1447</v>
      </c>
      <c r="D197" s="9" t="s">
        <v>847</v>
      </c>
      <c r="E197" s="9" t="s">
        <v>652</v>
      </c>
      <c r="F197" s="9" t="s">
        <v>1658</v>
      </c>
      <c r="G197" s="9" t="s">
        <v>1478</v>
      </c>
      <c r="H197" s="9" t="s">
        <v>1529</v>
      </c>
      <c r="I197" s="9" t="s">
        <v>1115</v>
      </c>
      <c r="J197" s="9" t="s">
        <v>1592</v>
      </c>
      <c r="K197" s="9"/>
      <c r="L197" s="9"/>
    </row>
    <row r="198" spans="1:12" s="10" customFormat="1" ht="12">
      <c r="A198" s="20" t="str">
        <f t="shared" si="2"/>
        <v>Apoyo financiero y becas</v>
      </c>
      <c r="B198" s="9" t="s">
        <v>1316</v>
      </c>
      <c r="C198" s="9" t="s">
        <v>1269</v>
      </c>
      <c r="D198" s="9" t="s">
        <v>848</v>
      </c>
      <c r="E198" s="9" t="s">
        <v>653</v>
      </c>
      <c r="F198" s="9" t="s">
        <v>1659</v>
      </c>
      <c r="G198" s="9" t="s">
        <v>1479</v>
      </c>
      <c r="H198" s="9" t="s">
        <v>1530</v>
      </c>
      <c r="I198" s="9" t="s">
        <v>1116</v>
      </c>
      <c r="J198" s="9" t="s">
        <v>1593</v>
      </c>
      <c r="K198" s="9"/>
      <c r="L198" s="9"/>
    </row>
    <row r="199" spans="1:12" s="10" customFormat="1" ht="12">
      <c r="A199" s="20" t="str">
        <f t="shared" si="2"/>
        <v>La sensibilización y la creación de redes</v>
      </c>
      <c r="B199" s="9" t="s">
        <v>1449</v>
      </c>
      <c r="C199" s="9" t="s">
        <v>1448</v>
      </c>
      <c r="D199" s="9" t="s">
        <v>849</v>
      </c>
      <c r="E199" s="9" t="s">
        <v>654</v>
      </c>
      <c r="F199" s="9" t="s">
        <v>1660</v>
      </c>
      <c r="G199" s="9" t="s">
        <v>1480</v>
      </c>
      <c r="H199" s="9" t="s">
        <v>1531</v>
      </c>
      <c r="I199" s="9" t="s">
        <v>1117</v>
      </c>
      <c r="J199" s="9" t="s">
        <v>1594</v>
      </c>
      <c r="K199" s="9"/>
      <c r="L199" s="9"/>
    </row>
    <row r="200" spans="1:12" s="10" customFormat="1" ht="12">
      <c r="A200" s="20" t="str">
        <f t="shared" si="2"/>
        <v>Formación y educación</v>
      </c>
      <c r="B200" s="9" t="s">
        <v>1317</v>
      </c>
      <c r="C200" s="9" t="s">
        <v>1450</v>
      </c>
      <c r="D200" s="9" t="s">
        <v>850</v>
      </c>
      <c r="E200" s="9" t="s">
        <v>655</v>
      </c>
      <c r="F200" s="9" t="s">
        <v>1661</v>
      </c>
      <c r="G200" s="9" t="s">
        <v>272</v>
      </c>
      <c r="H200" s="9" t="s">
        <v>1532</v>
      </c>
      <c r="I200" s="9" t="s">
        <v>1118</v>
      </c>
      <c r="J200" s="9" t="s">
        <v>1595</v>
      </c>
      <c r="K200" s="9"/>
      <c r="L200" s="9"/>
    </row>
    <row r="201" spans="1:12" s="10" customFormat="1" ht="12">
      <c r="A201" s="20" t="str">
        <f aca="true" t="shared" si="3" ref="A201:A215">IF($A$6=$B$6,B201,"")&amp;IF($A$6=$C$6,C201,"")&amp;IF($A$6=$D$6,D201,"")&amp;IF($A$6=$E$6,E201,"")&amp;IF($A$6=$F$6,F201,"")&amp;IF($A$6=$G$6,G201,"")&amp;IF($A$6=$H$6,H201,"")&amp;IF($A$6=$I$6,I201,"")&amp;IF($A$6=$J$6,J201,"")&amp;IF($A$6=$K$6,K201,"")&amp;IF($A$6=$L$6,L201,"")</f>
        <v>Monitoreo</v>
      </c>
      <c r="B201" s="9" t="s">
        <v>1671</v>
      </c>
      <c r="C201" s="9" t="s">
        <v>1672</v>
      </c>
      <c r="D201" s="9" t="s">
        <v>851</v>
      </c>
      <c r="E201" s="9" t="s">
        <v>656</v>
      </c>
      <c r="F201" s="9" t="s">
        <v>277</v>
      </c>
      <c r="G201" s="9" t="s">
        <v>273</v>
      </c>
      <c r="H201" s="9" t="s">
        <v>894</v>
      </c>
      <c r="I201" s="9" t="s">
        <v>1119</v>
      </c>
      <c r="J201" s="9" t="s">
        <v>1678</v>
      </c>
      <c r="K201" s="9"/>
      <c r="L201" s="9"/>
    </row>
    <row r="202" spans="1:12" s="10" customFormat="1" ht="12">
      <c r="A202" s="20" t="str">
        <f t="shared" si="3"/>
        <v>Regulamentation</v>
      </c>
      <c r="B202" s="9" t="s">
        <v>200</v>
      </c>
      <c r="C202" s="9" t="s">
        <v>1674</v>
      </c>
      <c r="D202" s="9" t="s">
        <v>1673</v>
      </c>
      <c r="E202" s="9" t="s">
        <v>657</v>
      </c>
      <c r="F202" s="9" t="s">
        <v>278</v>
      </c>
      <c r="G202" s="9" t="s">
        <v>274</v>
      </c>
      <c r="H202" s="9" t="s">
        <v>895</v>
      </c>
      <c r="I202" s="9" t="s">
        <v>1120</v>
      </c>
      <c r="J202" s="9" t="s">
        <v>1679</v>
      </c>
      <c r="K202" s="9"/>
      <c r="L202" s="9"/>
    </row>
    <row r="203" spans="1:12" s="10" customFormat="1" ht="12">
      <c r="A203" s="20" t="str">
        <f t="shared" si="3"/>
        <v>OTROS SECTORES (especificar)</v>
      </c>
      <c r="B203" s="9" t="s">
        <v>1423</v>
      </c>
      <c r="C203" s="9" t="s">
        <v>1451</v>
      </c>
      <c r="D203" s="9" t="s">
        <v>852</v>
      </c>
      <c r="E203" s="9" t="s">
        <v>658</v>
      </c>
      <c r="F203" s="9" t="s">
        <v>1662</v>
      </c>
      <c r="G203" s="9" t="s">
        <v>1481</v>
      </c>
      <c r="H203" s="9" t="s">
        <v>1533</v>
      </c>
      <c r="I203" s="9" t="s">
        <v>1121</v>
      </c>
      <c r="J203" s="9" t="s">
        <v>1596</v>
      </c>
      <c r="K203" s="9"/>
      <c r="L203" s="9"/>
    </row>
    <row r="204" spans="1:12" s="10" customFormat="1" ht="12">
      <c r="A204" s="20" t="str">
        <f t="shared" si="3"/>
        <v>...</v>
      </c>
      <c r="B204" s="9" t="s">
        <v>1327</v>
      </c>
      <c r="C204" s="9" t="s">
        <v>1327</v>
      </c>
      <c r="D204" s="9" t="s">
        <v>1522</v>
      </c>
      <c r="E204" s="9" t="s">
        <v>1327</v>
      </c>
      <c r="F204" s="9" t="s">
        <v>1327</v>
      </c>
      <c r="G204" s="9" t="s">
        <v>1327</v>
      </c>
      <c r="H204" s="9" t="s">
        <v>1522</v>
      </c>
      <c r="I204" s="9" t="s">
        <v>1327</v>
      </c>
      <c r="J204" s="9" t="s">
        <v>1327</v>
      </c>
      <c r="K204" s="9" t="s">
        <v>1327</v>
      </c>
      <c r="L204" s="9" t="s">
        <v>1327</v>
      </c>
    </row>
    <row r="205" spans="1:12" s="10" customFormat="1" ht="12">
      <c r="A205" s="20" t="str">
        <f t="shared" si="3"/>
        <v>...</v>
      </c>
      <c r="B205" s="9" t="s">
        <v>1327</v>
      </c>
      <c r="C205" s="9" t="s">
        <v>1327</v>
      </c>
      <c r="D205" s="9" t="s">
        <v>1522</v>
      </c>
      <c r="E205" s="9" t="s">
        <v>1327</v>
      </c>
      <c r="F205" s="9" t="s">
        <v>1327</v>
      </c>
      <c r="G205" s="9" t="s">
        <v>1327</v>
      </c>
      <c r="H205" s="9" t="s">
        <v>1522</v>
      </c>
      <c r="I205" s="9" t="s">
        <v>1327</v>
      </c>
      <c r="J205" s="9" t="s">
        <v>1327</v>
      </c>
      <c r="K205" s="9" t="s">
        <v>1327</v>
      </c>
      <c r="L205" s="9" t="s">
        <v>1327</v>
      </c>
    </row>
    <row r="206" spans="1:12" s="10" customFormat="1" ht="12">
      <c r="A206" s="20" t="str">
        <f t="shared" si="3"/>
        <v>...</v>
      </c>
      <c r="B206" s="9" t="s">
        <v>1327</v>
      </c>
      <c r="C206" s="9" t="s">
        <v>1327</v>
      </c>
      <c r="D206" s="9" t="s">
        <v>1522</v>
      </c>
      <c r="E206" s="9" t="s">
        <v>1327</v>
      </c>
      <c r="F206" s="9" t="s">
        <v>1327</v>
      </c>
      <c r="G206" s="9" t="s">
        <v>1327</v>
      </c>
      <c r="H206" s="9" t="s">
        <v>1522</v>
      </c>
      <c r="I206" s="9" t="s">
        <v>1327</v>
      </c>
      <c r="J206" s="9" t="s">
        <v>1327</v>
      </c>
      <c r="K206" s="9" t="s">
        <v>1327</v>
      </c>
      <c r="L206" s="9" t="s">
        <v>1327</v>
      </c>
    </row>
    <row r="207" spans="1:12" s="10" customFormat="1" ht="12">
      <c r="A207" s="20" t="str">
        <f t="shared" si="3"/>
        <v>...</v>
      </c>
      <c r="B207" s="9" t="s">
        <v>1327</v>
      </c>
      <c r="C207" s="9" t="s">
        <v>1327</v>
      </c>
      <c r="D207" s="9" t="s">
        <v>1522</v>
      </c>
      <c r="E207" s="9" t="s">
        <v>1327</v>
      </c>
      <c r="F207" s="9" t="s">
        <v>1327</v>
      </c>
      <c r="G207" s="9" t="s">
        <v>1327</v>
      </c>
      <c r="H207" s="9" t="s">
        <v>1522</v>
      </c>
      <c r="I207" s="9" t="s">
        <v>1327</v>
      </c>
      <c r="J207" s="9" t="s">
        <v>1327</v>
      </c>
      <c r="K207" s="9" t="s">
        <v>1327</v>
      </c>
      <c r="L207" s="9" t="s">
        <v>1327</v>
      </c>
    </row>
    <row r="208" spans="1:12" s="10" customFormat="1" ht="12">
      <c r="A208" s="20" t="str">
        <f t="shared" si="3"/>
        <v>...</v>
      </c>
      <c r="B208" s="9" t="s">
        <v>1327</v>
      </c>
      <c r="C208" s="9" t="s">
        <v>1327</v>
      </c>
      <c r="D208" s="9" t="s">
        <v>1522</v>
      </c>
      <c r="E208" s="9" t="s">
        <v>1327</v>
      </c>
      <c r="F208" s="9" t="s">
        <v>1327</v>
      </c>
      <c r="G208" s="9" t="s">
        <v>1327</v>
      </c>
      <c r="H208" s="9" t="s">
        <v>1522</v>
      </c>
      <c r="I208" s="9" t="s">
        <v>1327</v>
      </c>
      <c r="J208" s="9" t="s">
        <v>1327</v>
      </c>
      <c r="K208" s="9" t="s">
        <v>1327</v>
      </c>
      <c r="L208" s="9" t="s">
        <v>1327</v>
      </c>
    </row>
    <row r="209" spans="1:12" s="10" customFormat="1" ht="12">
      <c r="A209" s="20" t="str">
        <f t="shared" si="3"/>
        <v>Total</v>
      </c>
      <c r="B209" s="224" t="s">
        <v>1391</v>
      </c>
      <c r="C209" s="224" t="s">
        <v>1391</v>
      </c>
      <c r="D209" s="224" t="s">
        <v>781</v>
      </c>
      <c r="E209" s="224" t="s">
        <v>1391</v>
      </c>
      <c r="F209" s="224" t="s">
        <v>1663</v>
      </c>
      <c r="G209" s="224" t="s">
        <v>1391</v>
      </c>
      <c r="H209" s="224" t="s">
        <v>1391</v>
      </c>
      <c r="I209" s="224" t="s">
        <v>1023</v>
      </c>
      <c r="J209" s="224" t="s">
        <v>1597</v>
      </c>
      <c r="K209" s="224"/>
      <c r="L209" s="224"/>
    </row>
    <row r="210" spans="1:12" s="10" customFormat="1" ht="12">
      <c r="A210" s="20" t="str">
        <f t="shared" si="3"/>
        <v>SITIO WEB</v>
      </c>
      <c r="B210" s="224" t="s">
        <v>1262</v>
      </c>
      <c r="C210" s="224" t="s">
        <v>1262</v>
      </c>
      <c r="D210" s="224" t="s">
        <v>853</v>
      </c>
      <c r="E210" s="224" t="s">
        <v>659</v>
      </c>
      <c r="F210" s="224" t="s">
        <v>680</v>
      </c>
      <c r="G210" s="224" t="s">
        <v>1263</v>
      </c>
      <c r="H210" s="224" t="s">
        <v>1264</v>
      </c>
      <c r="I210" s="224" t="s">
        <v>1122</v>
      </c>
      <c r="J210" s="224" t="s">
        <v>1265</v>
      </c>
      <c r="K210" s="224"/>
      <c r="L210" s="224"/>
    </row>
    <row r="211" spans="1:12" s="10" customFormat="1" ht="24">
      <c r="A211" s="20" t="str">
        <f t="shared" si="3"/>
        <v>Enlace directo a la página web dedicada a ISEAP (si existe)</v>
      </c>
      <c r="B211" s="224" t="s">
        <v>1428</v>
      </c>
      <c r="C211" s="224" t="s">
        <v>1442</v>
      </c>
      <c r="D211" s="224" t="s">
        <v>854</v>
      </c>
      <c r="E211" s="224" t="s">
        <v>660</v>
      </c>
      <c r="F211" s="224" t="s">
        <v>1664</v>
      </c>
      <c r="G211" s="224" t="s">
        <v>1201</v>
      </c>
      <c r="H211" s="224" t="s">
        <v>1534</v>
      </c>
      <c r="I211" s="224" t="s">
        <v>1123</v>
      </c>
      <c r="J211" s="224" t="s">
        <v>1598</v>
      </c>
      <c r="K211" s="224"/>
      <c r="L211" s="224"/>
    </row>
    <row r="212" spans="1:12" s="10" customFormat="1" ht="84">
      <c r="A212" s="20" t="str">
        <f t="shared" si="3"/>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B212" s="224" t="s">
        <v>1246</v>
      </c>
      <c r="C212" s="224" t="s">
        <v>1245</v>
      </c>
      <c r="D212" s="224" t="s">
        <v>855</v>
      </c>
      <c r="E212" s="224" t="s">
        <v>661</v>
      </c>
      <c r="F212" s="224" t="s">
        <v>1665</v>
      </c>
      <c r="G212" s="224" t="s">
        <v>1202</v>
      </c>
      <c r="H212" s="224" t="s">
        <v>1535</v>
      </c>
      <c r="I212" s="224" t="s">
        <v>1124</v>
      </c>
      <c r="J212" s="224" t="s">
        <v>1599</v>
      </c>
      <c r="K212" s="224"/>
      <c r="L212" s="224"/>
    </row>
    <row r="213" spans="1:12" s="208" customFormat="1" ht="300">
      <c r="A213" s="20" t="str">
        <f t="shared" si="3"/>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13" s="226" t="s">
        <v>268</v>
      </c>
      <c r="C213" s="227" t="s">
        <v>269</v>
      </c>
      <c r="D213" s="228" t="s">
        <v>270</v>
      </c>
      <c r="E213" s="226" t="s">
        <v>662</v>
      </c>
      <c r="F213" s="226" t="s">
        <v>271</v>
      </c>
      <c r="G213" s="226" t="s">
        <v>455</v>
      </c>
      <c r="H213" s="228" t="str">
        <f aca="true" t="shared" si="4" ref="H213:L215">$B213</f>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I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J213" s="226" t="s">
        <v>390</v>
      </c>
      <c r="K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L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row>
    <row r="214" spans="1:12" s="208" customFormat="1" ht="312">
      <c r="A214" s="20" t="str">
        <f t="shared" si="3"/>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14" s="226" t="s">
        <v>1279</v>
      </c>
      <c r="C214" s="227" t="s">
        <v>266</v>
      </c>
      <c r="D214" s="224" t="s">
        <v>265</v>
      </c>
      <c r="E214" s="226" t="s">
        <v>262</v>
      </c>
      <c r="F214" s="226" t="s">
        <v>0</v>
      </c>
      <c r="G214" s="226" t="s">
        <v>456</v>
      </c>
      <c r="H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I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J214" s="226" t="s">
        <v>49</v>
      </c>
      <c r="K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L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row>
    <row r="215" spans="1:12" s="208" customFormat="1" ht="336">
      <c r="A215" s="20" t="str">
        <f t="shared" si="3"/>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15" s="226" t="s">
        <v>261</v>
      </c>
      <c r="C215" s="227" t="s">
        <v>1307</v>
      </c>
      <c r="D215" s="224" t="s">
        <v>264</v>
      </c>
      <c r="E215" s="226" t="s">
        <v>263</v>
      </c>
      <c r="F215" s="226" t="s">
        <v>340</v>
      </c>
      <c r="G215" s="226" t="s">
        <v>97</v>
      </c>
      <c r="H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I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J215" s="226" t="s">
        <v>50</v>
      </c>
      <c r="K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L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C9" sqref="C9"/>
    </sheetView>
  </sheetViews>
  <sheetFormatPr defaultColWidth="11.421875" defaultRowHeight="15"/>
  <cols>
    <col min="1" max="1" width="24.421875" style="51" customWidth="1"/>
    <col min="2" max="2" width="28.28125" style="52" customWidth="1"/>
    <col min="3" max="20" width="14.28125" style="51" customWidth="1"/>
    <col min="21" max="21" width="2.00390625" style="51" hidden="1" customWidth="1"/>
    <col min="22" max="22" width="16.28125" style="51" hidden="1" customWidth="1"/>
    <col min="23" max="23" width="14.421875" style="51" customWidth="1"/>
    <col min="24" max="25" width="11.421875" style="51" customWidth="1"/>
    <col min="26" max="26" width="12.7109375" style="51" customWidth="1"/>
    <col min="27" max="16384" width="11.421875" style="51" customWidth="1"/>
  </cols>
  <sheetData>
    <row r="1" spans="1:20" s="21" customFormat="1" ht="116.25" customHeight="1">
      <c r="A1" s="82"/>
      <c r="B1" s="241" t="str">
        <f>Translation!$A$31</f>
        <v>Plan Insular de Acción de Energía Sostenible  (ISEAP)</v>
      </c>
      <c r="C1" s="241"/>
      <c r="D1" s="241"/>
      <c r="E1" s="241"/>
      <c r="F1" s="241"/>
      <c r="G1" s="241"/>
      <c r="H1" s="241"/>
      <c r="I1" s="241"/>
      <c r="J1" s="241"/>
      <c r="K1" s="241"/>
      <c r="L1" s="241"/>
      <c r="M1" s="241"/>
      <c r="N1" s="241"/>
      <c r="O1" s="241"/>
      <c r="P1" s="241"/>
      <c r="Q1" s="241"/>
      <c r="R1" s="241"/>
      <c r="S1" s="241"/>
      <c r="T1" s="241"/>
    </row>
    <row r="2" spans="1:20" s="21" customFormat="1" ht="28.5" customHeight="1">
      <c r="A2" s="250" t="s">
        <v>203</v>
      </c>
      <c r="B2" s="250"/>
      <c r="C2" s="250"/>
      <c r="D2" s="114"/>
      <c r="E2" s="114"/>
      <c r="F2" s="114"/>
      <c r="G2" s="114"/>
      <c r="H2" s="114"/>
      <c r="I2" s="114"/>
      <c r="J2" s="114"/>
      <c r="K2" s="114"/>
      <c r="L2" s="114"/>
      <c r="M2" s="114"/>
      <c r="N2" s="114"/>
      <c r="O2" s="114"/>
      <c r="P2" s="114"/>
      <c r="Q2" s="114"/>
      <c r="R2" s="114"/>
      <c r="S2" s="114"/>
      <c r="T2" s="114"/>
    </row>
    <row r="3" ht="30.75" customHeight="1"/>
    <row r="4" spans="1:20" s="163" customFormat="1" ht="36">
      <c r="A4" s="162" t="str">
        <f>Translation!A150</f>
        <v>FACTORES DE EMISIÓN DE CO2</v>
      </c>
      <c r="B4" s="162"/>
      <c r="T4" s="164" t="str">
        <f>'Start here'!G8</f>
        <v>[t CO2/MWh]</v>
      </c>
    </row>
    <row r="5" spans="1:22" ht="15" customHeight="1">
      <c r="A5" s="244"/>
      <c r="B5" s="244"/>
      <c r="C5" s="249" t="str">
        <f>Translation!A99</f>
        <v>Los combustibles fósiles</v>
      </c>
      <c r="D5" s="249"/>
      <c r="E5" s="249"/>
      <c r="F5" s="249"/>
      <c r="G5" s="249"/>
      <c r="H5" s="249"/>
      <c r="I5" s="249"/>
      <c r="J5" s="249" t="str">
        <f>Translation!A108</f>
        <v>Fuentes de energía renovables</v>
      </c>
      <c r="K5" s="249"/>
      <c r="L5" s="249"/>
      <c r="M5" s="249"/>
      <c r="N5" s="249"/>
      <c r="O5" s="249"/>
      <c r="P5" s="249"/>
      <c r="Q5" s="249"/>
      <c r="R5" s="249"/>
      <c r="S5" s="244" t="str">
        <f>Translation!A124</f>
        <v>Electricidad</v>
      </c>
      <c r="T5" s="244"/>
      <c r="U5" s="165"/>
      <c r="V5" s="247" t="s">
        <v>975</v>
      </c>
    </row>
    <row r="6" spans="1:22" ht="49.5" customHeight="1">
      <c r="A6" s="244"/>
      <c r="B6" s="244"/>
      <c r="C6" s="106" t="str">
        <f>Translation!A100</f>
        <v>Fueloil</v>
      </c>
      <c r="D6" s="106" t="str">
        <f>Translation!A101</f>
        <v>Diesel</v>
      </c>
      <c r="E6" s="106" t="str">
        <f>Translation!A102</f>
        <v>Gasolina</v>
      </c>
      <c r="F6" s="106" t="str">
        <f>Translation!A103</f>
        <v>GLP</v>
      </c>
      <c r="G6" s="106" t="str">
        <f>Translation!A104</f>
        <v>Gas natural</v>
      </c>
      <c r="H6" s="106" t="str">
        <f>Translation!A105</f>
        <v>Carbón</v>
      </c>
      <c r="I6" s="166" t="s">
        <v>975</v>
      </c>
      <c r="J6" s="106" t="str">
        <f>Translation!A109</f>
        <v>Hidráulica</v>
      </c>
      <c r="K6" s="106" t="str">
        <f>Translation!A110</f>
        <v>Viento</v>
      </c>
      <c r="L6" s="106" t="str">
        <f>Translation!A111</f>
        <v>Solar</v>
      </c>
      <c r="M6" s="106" t="str">
        <f>Translation!A112</f>
        <v>Geotérmica</v>
      </c>
      <c r="N6" s="106" t="str">
        <f>Translation!A113</f>
        <v>Marina</v>
      </c>
      <c r="O6" s="106" t="str">
        <f>Translation!A114</f>
        <v>Biomasa</v>
      </c>
      <c r="P6" s="106" t="str">
        <f>Translation!A115</f>
        <v>Residuales urbanas</v>
      </c>
      <c r="Q6" s="106" t="str">
        <f>Translation!A116</f>
        <v>Recuperación de energía</v>
      </c>
      <c r="R6" s="106" t="s">
        <v>975</v>
      </c>
      <c r="S6" s="106" t="str">
        <f>Translation!A145</f>
        <v>Electricidad importada (por cable)</v>
      </c>
      <c r="T6" s="106" t="str">
        <f>Translation!A146</f>
        <v>Electricidad exportada (por cable)</v>
      </c>
      <c r="U6" s="167" t="s">
        <v>975</v>
      </c>
      <c r="V6" s="248"/>
    </row>
    <row r="7" spans="1:22" s="163" customFormat="1" ht="20.25" customHeight="1">
      <c r="A7" s="245" t="str">
        <f>'Start here'!F7</f>
        <v>Los factores de emisión del IPCC</v>
      </c>
      <c r="B7" s="246"/>
      <c r="C7" s="189">
        <f aca="true" t="shared" si="0" ref="C7:H7">IF($A7=$A9,C9,C10)</f>
        <v>0.279</v>
      </c>
      <c r="D7" s="189">
        <f t="shared" si="0"/>
        <v>0.267</v>
      </c>
      <c r="E7" s="189">
        <f t="shared" si="0"/>
        <v>0.249</v>
      </c>
      <c r="F7" s="189">
        <f t="shared" si="0"/>
        <v>0.24</v>
      </c>
      <c r="G7" s="189">
        <f t="shared" si="0"/>
        <v>0.202</v>
      </c>
      <c r="H7" s="189">
        <f t="shared" si="0"/>
        <v>0.354</v>
      </c>
      <c r="I7" s="166" t="s">
        <v>975</v>
      </c>
      <c r="J7" s="189">
        <f aca="true" t="shared" si="1" ref="J7:Q7">IF($A7=$A9,J9,J10)</f>
        <v>0</v>
      </c>
      <c r="K7" s="189">
        <f t="shared" si="1"/>
        <v>0</v>
      </c>
      <c r="L7" s="189">
        <f t="shared" si="1"/>
        <v>0</v>
      </c>
      <c r="M7" s="189">
        <f t="shared" si="1"/>
        <v>0</v>
      </c>
      <c r="N7" s="189">
        <f t="shared" si="1"/>
        <v>0</v>
      </c>
      <c r="O7" s="189">
        <f t="shared" si="1"/>
        <v>0</v>
      </c>
      <c r="P7" s="189">
        <f t="shared" si="1"/>
        <v>0.33</v>
      </c>
      <c r="Q7" s="189">
        <f t="shared" si="1"/>
        <v>0</v>
      </c>
      <c r="R7" s="70" t="s">
        <v>975</v>
      </c>
      <c r="S7" s="190">
        <f>IF($A7=$A9,S9,S10)</f>
        <v>0.46</v>
      </c>
      <c r="T7" s="190">
        <f>IF($A7=$A9,T9,T10)</f>
        <v>0.46</v>
      </c>
      <c r="U7" s="169" t="s">
        <v>975</v>
      </c>
      <c r="V7" s="168" t="s">
        <v>975</v>
      </c>
    </row>
    <row r="8" spans="1:2" s="55" customFormat="1" ht="30" customHeight="1">
      <c r="A8" s="50"/>
      <c r="B8" s="50"/>
    </row>
    <row r="9" spans="1:22" s="55" customFormat="1" ht="15">
      <c r="A9" s="242" t="str">
        <f>Translation!A14</f>
        <v>Los factores de emisión del IPCC</v>
      </c>
      <c r="B9" s="243"/>
      <c r="C9" s="217">
        <v>0.279</v>
      </c>
      <c r="D9" s="217">
        <v>0.267</v>
      </c>
      <c r="E9" s="217">
        <v>0.249</v>
      </c>
      <c r="F9" s="218">
        <v>0.24</v>
      </c>
      <c r="G9" s="218">
        <v>0.202</v>
      </c>
      <c r="H9" s="218">
        <v>0.354</v>
      </c>
      <c r="I9" s="219" t="s">
        <v>975</v>
      </c>
      <c r="J9" s="218">
        <v>0</v>
      </c>
      <c r="K9" s="218">
        <v>0</v>
      </c>
      <c r="L9" s="218">
        <v>0</v>
      </c>
      <c r="M9" s="218">
        <v>0</v>
      </c>
      <c r="N9" s="218">
        <v>0</v>
      </c>
      <c r="O9" s="218">
        <v>0</v>
      </c>
      <c r="P9" s="218">
        <v>0.33</v>
      </c>
      <c r="Q9" s="218">
        <v>0</v>
      </c>
      <c r="R9" s="220" t="s">
        <v>975</v>
      </c>
      <c r="S9" s="221">
        <v>0.46</v>
      </c>
      <c r="T9" s="221">
        <f>S9</f>
        <v>0.46</v>
      </c>
      <c r="U9" s="170" t="s">
        <v>975</v>
      </c>
      <c r="V9" s="168" t="s">
        <v>975</v>
      </c>
    </row>
    <row r="10" spans="1:22" s="55" customFormat="1" ht="15">
      <c r="A10" s="242" t="str">
        <f>Translation!A15</f>
        <v>Análisis de Ciclo de Vida (LCA) los factores de emisión</v>
      </c>
      <c r="B10" s="243"/>
      <c r="C10" s="217"/>
      <c r="D10" s="217"/>
      <c r="E10" s="217"/>
      <c r="F10" s="217"/>
      <c r="G10" s="217"/>
      <c r="H10" s="217"/>
      <c r="I10" s="222" t="s">
        <v>975</v>
      </c>
      <c r="J10" s="217"/>
      <c r="K10" s="217"/>
      <c r="L10" s="217"/>
      <c r="M10" s="217"/>
      <c r="N10" s="217"/>
      <c r="O10" s="217"/>
      <c r="P10" s="217"/>
      <c r="Q10" s="217"/>
      <c r="R10" s="223" t="s">
        <v>975</v>
      </c>
      <c r="S10" s="217"/>
      <c r="T10" s="217"/>
      <c r="U10" s="170" t="s">
        <v>975</v>
      </c>
      <c r="V10" s="168" t="s">
        <v>975</v>
      </c>
    </row>
    <row r="11" s="55" customFormat="1" ht="15"/>
    <row r="12" ht="15"/>
    <row r="13" ht="15"/>
    <row r="14" ht="15"/>
  </sheetData>
  <sheetProtection/>
  <mergeCells count="10">
    <mergeCell ref="B1:T1"/>
    <mergeCell ref="A2:C2"/>
    <mergeCell ref="A10:B10"/>
    <mergeCell ref="A9:B9"/>
    <mergeCell ref="A5:B6"/>
    <mergeCell ref="A7:B7"/>
    <mergeCell ref="V5:V6"/>
    <mergeCell ref="C5:I5"/>
    <mergeCell ref="J5:R5"/>
    <mergeCell ref="S5:T5"/>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tabSelected="1" zoomScale="70" zoomScaleNormal="70" zoomScalePageLayoutView="0" workbookViewId="0" topLeftCell="A1">
      <selection activeCell="D14" sqref="D14:R14"/>
    </sheetView>
  </sheetViews>
  <sheetFormatPr defaultColWidth="11.421875" defaultRowHeight="15"/>
  <cols>
    <col min="1" max="1" width="6.7109375" style="116" customWidth="1"/>
    <col min="2" max="2" width="56.140625" style="116" customWidth="1"/>
    <col min="3" max="3" width="13.00390625" style="116" customWidth="1"/>
    <col min="4" max="4" width="18.57421875" style="116" customWidth="1"/>
    <col min="5" max="5" width="12.421875" style="116" customWidth="1"/>
    <col min="6" max="6" width="7.7109375" style="116" customWidth="1"/>
    <col min="7" max="7" width="12.421875" style="116" customWidth="1"/>
    <col min="8" max="8" width="10.140625" style="116" customWidth="1"/>
    <col min="9" max="9" width="9.57421875" style="116" customWidth="1"/>
    <col min="10" max="10" width="13.421875" style="116" customWidth="1"/>
    <col min="11" max="11" width="8.57421875" style="116" customWidth="1"/>
    <col min="12" max="12" width="13.421875" style="116" customWidth="1"/>
    <col min="13" max="13" width="9.7109375" style="116" customWidth="1"/>
    <col min="14" max="14" width="11.28125" style="116" customWidth="1"/>
    <col min="15" max="15" width="10.421875" style="116" customWidth="1"/>
    <col min="16" max="16" width="11.421875" style="116" customWidth="1"/>
    <col min="17" max="18" width="12.57421875" style="116" customWidth="1"/>
    <col min="19" max="16384" width="11.421875" style="116" customWidth="1"/>
  </cols>
  <sheetData>
    <row r="1" spans="1:18" s="21" customFormat="1" ht="116.25" customHeight="1">
      <c r="A1" s="241" t="str">
        <f>Translation!$A$31</f>
        <v>Plan Insular de Acción de Energía Sostenible  (ISEAP)</v>
      </c>
      <c r="B1" s="241"/>
      <c r="C1" s="241"/>
      <c r="D1" s="241"/>
      <c r="E1" s="241"/>
      <c r="F1" s="241"/>
      <c r="G1" s="241"/>
      <c r="H1" s="241"/>
      <c r="I1" s="241"/>
      <c r="J1" s="241"/>
      <c r="K1" s="241"/>
      <c r="L1" s="241"/>
      <c r="M1" s="241"/>
      <c r="N1" s="241"/>
      <c r="O1" s="241"/>
      <c r="P1" s="241"/>
      <c r="Q1" s="241"/>
      <c r="R1" s="241"/>
    </row>
    <row r="2" spans="1:18" s="21" customFormat="1" ht="28.5" customHeight="1">
      <c r="A2" s="77"/>
      <c r="B2" s="207" t="s">
        <v>204</v>
      </c>
      <c r="C2" s="77"/>
      <c r="D2" s="77"/>
      <c r="E2" s="77"/>
      <c r="F2" s="78" t="str">
        <f>Translation!$A$10</f>
        <v>Isla</v>
      </c>
      <c r="G2" s="79" t="str">
        <f>'Start here'!$B$5</f>
        <v>La Gomera</v>
      </c>
      <c r="H2" s="81"/>
      <c r="I2" s="81"/>
      <c r="J2" s="81"/>
      <c r="K2" s="81"/>
      <c r="L2" s="81"/>
      <c r="M2" s="81"/>
      <c r="N2" s="81"/>
      <c r="O2" s="81"/>
      <c r="P2" s="81"/>
      <c r="Q2" s="81"/>
      <c r="R2" s="81"/>
    </row>
    <row r="3" spans="1:17" ht="28.5" customHeight="1">
      <c r="A3" s="261"/>
      <c r="B3" s="261"/>
      <c r="C3" s="261"/>
      <c r="D3" s="261"/>
      <c r="E3" s="261"/>
      <c r="F3" s="261"/>
      <c r="G3" s="261"/>
      <c r="H3" s="261"/>
      <c r="I3" s="261"/>
      <c r="J3" s="117"/>
      <c r="K3" s="117"/>
      <c r="Q3" s="27"/>
    </row>
    <row r="4" spans="1:18" ht="39.75" customHeight="1">
      <c r="A4" s="262" t="str">
        <f>Translation!A33</f>
        <v>ESTRATEGIA GLOBAL</v>
      </c>
      <c r="B4" s="262"/>
      <c r="C4" s="262"/>
      <c r="D4" s="262"/>
      <c r="E4" s="262"/>
      <c r="F4" s="262"/>
      <c r="G4" s="262"/>
      <c r="H4" s="262"/>
      <c r="I4" s="262"/>
      <c r="J4" s="262"/>
      <c r="K4" s="262"/>
      <c r="L4" s="262"/>
      <c r="M4" s="262"/>
      <c r="N4" s="262"/>
      <c r="O4" s="262"/>
      <c r="P4" s="262"/>
      <c r="Q4" s="262"/>
      <c r="R4" s="262"/>
    </row>
    <row r="5" spans="1:18" ht="21">
      <c r="A5" s="127"/>
      <c r="B5" s="136"/>
      <c r="C5" s="137"/>
      <c r="D5" s="138"/>
      <c r="E5" s="138"/>
      <c r="F5" s="138"/>
      <c r="G5" s="139"/>
      <c r="H5" s="140"/>
      <c r="P5" s="256" t="str">
        <f>Translation!$A$53</f>
        <v>Los campos obligatorios</v>
      </c>
      <c r="Q5" s="256"/>
      <c r="R5" s="256"/>
    </row>
    <row r="6" spans="1:12" ht="31.5">
      <c r="A6" s="155"/>
      <c r="B6" s="156"/>
      <c r="J6" s="157" t="str">
        <f>Translation!A36</f>
        <v>Reducción absoluta</v>
      </c>
      <c r="L6" s="157" t="str">
        <f>Translation!A38</f>
        <v>Reducción per capita</v>
      </c>
    </row>
    <row r="7" spans="1:15" s="159" customFormat="1" ht="36">
      <c r="A7" s="111" t="s">
        <v>1308</v>
      </c>
      <c r="B7" s="264" t="str">
        <f>Translation!A34</f>
        <v>Emisiones globales de CO2 OBJETIVO DE REDUCCIÓN PARA EL 2020</v>
      </c>
      <c r="C7" s="264"/>
      <c r="D7" s="264"/>
      <c r="E7" s="264"/>
      <c r="F7" s="264"/>
      <c r="G7" s="264"/>
      <c r="H7" s="264"/>
      <c r="I7" s="265"/>
      <c r="J7" s="230">
        <v>0.2</v>
      </c>
      <c r="K7" s="158" t="str">
        <f>Translation!A37</f>
        <v>o</v>
      </c>
      <c r="L7" s="230">
        <v>0.2</v>
      </c>
      <c r="M7" s="263" t="str">
        <f>Translation!$A$35</f>
        <v>Por favor, marque la casilla correspondiente</v>
      </c>
      <c r="N7" s="263"/>
      <c r="O7" s="263"/>
    </row>
    <row r="8" spans="1:12" s="202" customFormat="1" ht="12">
      <c r="A8" s="200"/>
      <c r="B8" s="201"/>
      <c r="D8" s="203"/>
      <c r="E8" s="203"/>
      <c r="F8" s="203"/>
      <c r="G8" s="204"/>
      <c r="H8" s="205"/>
      <c r="J8" s="206">
        <f>IF('Baseline emission inventory'!Y143&gt;0,('Baseline emission inventory'!Y143-'Plan emission inventory in 2020'!Y143)/'Baseline emission inventory'!Y143,0)</f>
        <v>0.22721122984130024</v>
      </c>
      <c r="L8" s="206">
        <f>IF(AND('Baseline emission inventory'!C8&gt;0,'Plan emission inventory in 2020'!C8&gt;0,'Baseline emission inventory'!Y143&gt;0),('Baseline emission inventory'!Y143/'Baseline emission inventory'!C8-'Plan emission inventory in 2020'!Y143/'Plan emission inventory in 2020'!C8)/('Baseline emission inventory'!Y143/'Baseline emission inventory'!C8),0)</f>
        <v>0.4043080856449227</v>
      </c>
    </row>
    <row r="9" spans="1:8" ht="33.75" customHeight="1">
      <c r="A9" s="127"/>
      <c r="B9" s="136"/>
      <c r="C9" s="137"/>
      <c r="D9" s="138"/>
      <c r="E9" s="138"/>
      <c r="F9" s="138"/>
      <c r="G9" s="139"/>
      <c r="H9" s="140"/>
    </row>
    <row r="10" spans="1:14" s="178" customFormat="1" ht="36">
      <c r="A10" s="111" t="s">
        <v>1312</v>
      </c>
      <c r="B10" s="100" t="str">
        <f>Translation!A40</f>
        <v>Visión a largo plazo de su autoridad local (por favor incluya las áreas prioritarias, las principales tendencias y desafíos)</v>
      </c>
      <c r="C10" s="175"/>
      <c r="D10" s="176"/>
      <c r="E10" s="175"/>
      <c r="F10" s="176"/>
      <c r="G10" s="175"/>
      <c r="H10" s="177"/>
      <c r="I10" s="177"/>
      <c r="J10" s="177"/>
      <c r="K10" s="177"/>
      <c r="L10" s="177"/>
      <c r="M10" s="177"/>
      <c r="N10" s="177"/>
    </row>
    <row r="11" spans="2:18" ht="137.25" customHeight="1">
      <c r="B11" s="257" t="s">
        <v>1720</v>
      </c>
      <c r="C11" s="258"/>
      <c r="D11" s="258"/>
      <c r="E11" s="258"/>
      <c r="F11" s="258"/>
      <c r="G11" s="258"/>
      <c r="H11" s="258"/>
      <c r="I11" s="258"/>
      <c r="J11" s="258"/>
      <c r="K11" s="258"/>
      <c r="L11" s="258"/>
      <c r="M11" s="258"/>
      <c r="N11" s="258"/>
      <c r="O11" s="258"/>
      <c r="P11" s="258"/>
      <c r="Q11" s="258"/>
      <c r="R11" s="259"/>
    </row>
    <row r="12" spans="2:9" ht="13.5" customHeight="1">
      <c r="B12" s="160"/>
      <c r="C12" s="160"/>
      <c r="D12" s="160"/>
      <c r="E12" s="160"/>
      <c r="F12" s="160"/>
      <c r="G12" s="160"/>
      <c r="H12" s="160"/>
      <c r="I12" s="160"/>
    </row>
    <row r="13" spans="1:14" s="178" customFormat="1" ht="36">
      <c r="A13" s="111" t="s">
        <v>1318</v>
      </c>
      <c r="B13" s="100" t="str">
        <f>Translation!A41</f>
        <v>ASPECTOS ORGANIZATIVOS Y FINANCIEROS</v>
      </c>
      <c r="C13" s="177"/>
      <c r="D13" s="177"/>
      <c r="E13" s="177"/>
      <c r="F13" s="177"/>
      <c r="G13" s="177"/>
      <c r="H13" s="177"/>
      <c r="I13" s="177"/>
      <c r="J13" s="177"/>
      <c r="K13" s="177"/>
      <c r="L13" s="177"/>
      <c r="M13" s="177"/>
      <c r="N13" s="177"/>
    </row>
    <row r="14" spans="1:18" ht="133.5" customHeight="1">
      <c r="A14" s="143"/>
      <c r="B14" s="251" t="str">
        <f>Translation!A42</f>
        <v>Estructuras de coordinación y de organización creado / asignado</v>
      </c>
      <c r="C14" s="252"/>
      <c r="D14" s="346" t="s">
        <v>1721</v>
      </c>
      <c r="E14" s="347"/>
      <c r="F14" s="347"/>
      <c r="G14" s="347"/>
      <c r="H14" s="347"/>
      <c r="I14" s="347"/>
      <c r="J14" s="347"/>
      <c r="K14" s="347"/>
      <c r="L14" s="347"/>
      <c r="M14" s="347"/>
      <c r="N14" s="347"/>
      <c r="O14" s="347"/>
      <c r="P14" s="347"/>
      <c r="Q14" s="347"/>
      <c r="R14" s="348"/>
    </row>
    <row r="15" spans="1:18" ht="60.75" customHeight="1">
      <c r="A15" s="143"/>
      <c r="B15" s="251" t="str">
        <f>Translation!A43</f>
        <v>La capacidad del personal asignado</v>
      </c>
      <c r="C15" s="252"/>
      <c r="D15" s="346" t="s">
        <v>1722</v>
      </c>
      <c r="E15" s="347"/>
      <c r="F15" s="347"/>
      <c r="G15" s="347"/>
      <c r="H15" s="347"/>
      <c r="I15" s="347"/>
      <c r="J15" s="347"/>
      <c r="K15" s="347"/>
      <c r="L15" s="347"/>
      <c r="M15" s="347"/>
      <c r="N15" s="347"/>
      <c r="O15" s="347"/>
      <c r="P15" s="347"/>
      <c r="Q15" s="347"/>
      <c r="R15" s="348"/>
    </row>
    <row r="16" spans="1:18" ht="60.75" customHeight="1">
      <c r="A16" s="143"/>
      <c r="B16" s="251" t="str">
        <f>Translation!A44</f>
        <v>Participación de los interesados ??y los ciudadanos</v>
      </c>
      <c r="C16" s="252"/>
      <c r="D16" s="253" t="s">
        <v>1723</v>
      </c>
      <c r="E16" s="254"/>
      <c r="F16" s="254"/>
      <c r="G16" s="254"/>
      <c r="H16" s="254"/>
      <c r="I16" s="254"/>
      <c r="J16" s="254"/>
      <c r="K16" s="254"/>
      <c r="L16" s="254"/>
      <c r="M16" s="254"/>
      <c r="N16" s="254"/>
      <c r="O16" s="254"/>
      <c r="P16" s="254"/>
      <c r="Q16" s="254"/>
      <c r="R16" s="255"/>
    </row>
    <row r="17" spans="1:18" ht="60.75" customHeight="1">
      <c r="A17" s="143"/>
      <c r="B17" s="251" t="str">
        <f>Translation!A45</f>
        <v>Presupuesto total estimado</v>
      </c>
      <c r="C17" s="252"/>
      <c r="D17" s="260">
        <v>90172019</v>
      </c>
      <c r="E17" s="258"/>
      <c r="F17" s="258"/>
      <c r="G17" s="258"/>
      <c r="H17" s="258"/>
      <c r="I17" s="258"/>
      <c r="J17" s="258"/>
      <c r="K17" s="258"/>
      <c r="L17" s="258"/>
      <c r="M17" s="258"/>
      <c r="N17" s="258"/>
      <c r="O17" s="258"/>
      <c r="P17" s="258"/>
      <c r="Q17" s="258"/>
      <c r="R17" s="259"/>
    </row>
    <row r="18" spans="1:18" ht="103.5" customHeight="1">
      <c r="A18" s="143"/>
      <c r="B18" s="251" t="str">
        <f>Translation!A46</f>
        <v>fuentes de financiación previstas para las inversiones dentro de su plan de acción</v>
      </c>
      <c r="C18" s="252"/>
      <c r="D18" s="257" t="s">
        <v>1724</v>
      </c>
      <c r="E18" s="258"/>
      <c r="F18" s="258"/>
      <c r="G18" s="258"/>
      <c r="H18" s="258"/>
      <c r="I18" s="258"/>
      <c r="J18" s="258"/>
      <c r="K18" s="258"/>
      <c r="L18" s="258"/>
      <c r="M18" s="258"/>
      <c r="N18" s="258"/>
      <c r="O18" s="258"/>
      <c r="P18" s="258"/>
      <c r="Q18" s="258"/>
      <c r="R18" s="259"/>
    </row>
    <row r="19" spans="1:18" ht="120.75" customHeight="1">
      <c r="A19" s="143"/>
      <c r="B19" s="251" t="str">
        <f>Translation!A47</f>
        <v>Planificación de las medidas de control y seguimiento</v>
      </c>
      <c r="C19" s="252"/>
      <c r="D19" s="257" t="s">
        <v>1725</v>
      </c>
      <c r="E19" s="258"/>
      <c r="F19" s="258"/>
      <c r="G19" s="258"/>
      <c r="H19" s="258"/>
      <c r="I19" s="258"/>
      <c r="J19" s="258"/>
      <c r="K19" s="258"/>
      <c r="L19" s="258"/>
      <c r="M19" s="258"/>
      <c r="N19" s="258"/>
      <c r="O19" s="258"/>
      <c r="P19" s="258"/>
      <c r="Q19" s="258"/>
      <c r="R19" s="259"/>
    </row>
    <row r="20" spans="1:9" ht="23.25" customHeight="1">
      <c r="A20" s="143"/>
      <c r="B20" s="160"/>
      <c r="C20" s="160"/>
      <c r="D20" s="160"/>
      <c r="E20" s="160"/>
      <c r="F20" s="160"/>
      <c r="G20" s="160"/>
      <c r="H20" s="160"/>
      <c r="I20" s="160"/>
    </row>
    <row r="21" spans="1:18" ht="23.25">
      <c r="A21" s="143"/>
      <c r="B21" s="266" t="str">
        <f>Translation!A48</f>
        <v>Ir a la siguiente hoja dedicada a su inventario de emisiones de referencia</v>
      </c>
      <c r="C21" s="267"/>
      <c r="D21" s="267"/>
      <c r="E21" s="267"/>
      <c r="F21" s="267"/>
      <c r="G21" s="267"/>
      <c r="H21" s="267"/>
      <c r="I21" s="267"/>
      <c r="J21" s="267"/>
      <c r="K21" s="267"/>
      <c r="L21" s="267"/>
      <c r="M21" s="267"/>
      <c r="N21" s="267"/>
      <c r="O21" s="267"/>
      <c r="P21" s="267"/>
      <c r="Q21" s="267"/>
      <c r="R21" s="267"/>
    </row>
    <row r="22" spans="1:9" ht="13.5" customHeight="1">
      <c r="A22" s="143"/>
      <c r="B22" s="160"/>
      <c r="C22" s="160"/>
      <c r="D22" s="160"/>
      <c r="E22" s="160"/>
      <c r="F22" s="160"/>
      <c r="G22" s="160"/>
      <c r="H22" s="160"/>
      <c r="I22" s="160"/>
    </row>
    <row r="23" spans="2:18" s="21" customFormat="1" ht="12.75" customHeight="1">
      <c r="B23" s="26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23" s="268"/>
      <c r="D23" s="268"/>
      <c r="E23" s="268"/>
      <c r="F23" s="268"/>
      <c r="G23" s="268"/>
      <c r="H23" s="268"/>
      <c r="I23" s="268"/>
      <c r="J23" s="268"/>
      <c r="K23" s="268"/>
      <c r="L23" s="268"/>
      <c r="M23" s="268"/>
      <c r="N23" s="268"/>
      <c r="O23" s="268"/>
      <c r="P23" s="268"/>
      <c r="Q23" s="268"/>
      <c r="R23" s="268"/>
    </row>
    <row r="24" spans="2:18" s="21" customFormat="1" ht="12.75" customHeight="1">
      <c r="B24" s="268"/>
      <c r="C24" s="268"/>
      <c r="D24" s="268"/>
      <c r="E24" s="268"/>
      <c r="F24" s="268"/>
      <c r="G24" s="268"/>
      <c r="H24" s="268"/>
      <c r="I24" s="268"/>
      <c r="J24" s="268"/>
      <c r="K24" s="268"/>
      <c r="L24" s="268"/>
      <c r="M24" s="268"/>
      <c r="N24" s="268"/>
      <c r="O24" s="268"/>
      <c r="P24" s="268"/>
      <c r="Q24" s="268"/>
      <c r="R24" s="268"/>
    </row>
    <row r="25" spans="2:18" s="21" customFormat="1" ht="12.75" customHeight="1">
      <c r="B25" s="268"/>
      <c r="C25" s="268"/>
      <c r="D25" s="268"/>
      <c r="E25" s="268"/>
      <c r="F25" s="268"/>
      <c r="G25" s="268"/>
      <c r="H25" s="268"/>
      <c r="I25" s="268"/>
      <c r="J25" s="268"/>
      <c r="K25" s="268"/>
      <c r="L25" s="268"/>
      <c r="M25" s="268"/>
      <c r="N25" s="268"/>
      <c r="O25" s="268"/>
      <c r="P25" s="268"/>
      <c r="Q25" s="268"/>
      <c r="R25" s="268"/>
    </row>
    <row r="27" spans="2:15" s="161" customFormat="1" ht="15.75">
      <c r="B27" s="269"/>
      <c r="C27" s="269"/>
      <c r="D27" s="269"/>
      <c r="E27" s="269"/>
      <c r="F27" s="269"/>
      <c r="G27" s="269"/>
      <c r="H27" s="269"/>
      <c r="I27" s="269"/>
      <c r="J27" s="269"/>
      <c r="K27" s="269"/>
      <c r="L27" s="269"/>
      <c r="M27" s="269"/>
      <c r="N27" s="269"/>
      <c r="O27" s="269"/>
    </row>
  </sheetData>
  <sheetProtection/>
  <mergeCells count="22">
    <mergeCell ref="B16:C16"/>
    <mergeCell ref="B21:R21"/>
    <mergeCell ref="B23:R25"/>
    <mergeCell ref="B27:O27"/>
    <mergeCell ref="B19:C19"/>
    <mergeCell ref="D19:R19"/>
    <mergeCell ref="A1:R1"/>
    <mergeCell ref="B17:C17"/>
    <mergeCell ref="D17:R17"/>
    <mergeCell ref="B18:C18"/>
    <mergeCell ref="D18:R18"/>
    <mergeCell ref="D16:R16"/>
    <mergeCell ref="A3:I3"/>
    <mergeCell ref="A4:R4"/>
    <mergeCell ref="M7:O7"/>
    <mergeCell ref="B7:I7"/>
    <mergeCell ref="B15:C15"/>
    <mergeCell ref="D15:R15"/>
    <mergeCell ref="P5:R5"/>
    <mergeCell ref="B11:R11"/>
    <mergeCell ref="B14:C14"/>
    <mergeCell ref="D14:R1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1">
      <selection activeCell="C8" sqref="C8:D8"/>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1" t="str">
        <f>Translation!$A$31</f>
        <v>Plan Insular de Acción de Energía Sostenible  (ISEAP)</v>
      </c>
      <c r="B1" s="241"/>
      <c r="C1" s="241"/>
      <c r="D1" s="241"/>
      <c r="E1" s="241"/>
      <c r="F1" s="241"/>
      <c r="G1" s="241"/>
      <c r="H1" s="241"/>
      <c r="I1" s="241"/>
      <c r="J1" s="241"/>
      <c r="K1" s="241"/>
      <c r="L1" s="241"/>
      <c r="M1" s="241"/>
      <c r="N1" s="241"/>
      <c r="O1" s="241"/>
      <c r="P1" s="241"/>
      <c r="Q1" s="241"/>
      <c r="R1" s="241"/>
      <c r="S1" s="241"/>
      <c r="T1" s="241"/>
      <c r="U1" s="241"/>
    </row>
    <row r="2" spans="1:21" s="21" customFormat="1" ht="28.5" customHeight="1">
      <c r="A2" s="77"/>
      <c r="B2" s="207" t="s">
        <v>204</v>
      </c>
      <c r="C2" s="77"/>
      <c r="D2" s="77"/>
      <c r="E2" s="77"/>
      <c r="F2" s="80"/>
      <c r="G2" s="80"/>
      <c r="H2" s="81"/>
      <c r="I2" s="78" t="str">
        <f>Translation!$A$10</f>
        <v>Isla</v>
      </c>
      <c r="J2" s="79" t="str">
        <f>'Start here'!$B$5</f>
        <v>La Gomera</v>
      </c>
      <c r="K2" s="81"/>
      <c r="L2" s="81"/>
      <c r="M2" s="81"/>
      <c r="N2" s="81"/>
      <c r="O2" s="81"/>
      <c r="P2" s="81"/>
      <c r="Q2" s="81"/>
      <c r="R2" s="149"/>
      <c r="S2" s="151"/>
      <c r="T2" s="78" t="str">
        <f>Translation!$A$51</f>
        <v>Inventario del año</v>
      </c>
      <c r="U2" s="150">
        <f>'Start here'!$B$6</f>
        <v>2005</v>
      </c>
    </row>
    <row r="3" spans="1:20" ht="28.5" customHeight="1">
      <c r="A3" s="115"/>
      <c r="D3" s="115"/>
      <c r="E3" s="115"/>
      <c r="F3" s="115"/>
      <c r="G3" s="115"/>
      <c r="H3" s="115"/>
      <c r="I3" s="115"/>
      <c r="J3" s="117"/>
      <c r="K3" s="117"/>
      <c r="T3" s="27"/>
    </row>
    <row r="4" spans="1:30" ht="46.5" customHeight="1">
      <c r="A4" s="262" t="str">
        <f>Translation!A49</f>
        <v>INVENTARIO DE EMISIONES DE REFERENCIA</v>
      </c>
      <c r="B4" s="262"/>
      <c r="C4" s="262"/>
      <c r="D4" s="262"/>
      <c r="E4" s="262"/>
      <c r="F4" s="262"/>
      <c r="G4" s="262"/>
      <c r="H4" s="262"/>
      <c r="I4" s="262"/>
      <c r="J4" s="262"/>
      <c r="K4" s="262"/>
      <c r="L4" s="262"/>
      <c r="M4" s="262"/>
      <c r="N4" s="262"/>
      <c r="O4" s="262"/>
      <c r="P4" s="262"/>
      <c r="Q4" s="262"/>
      <c r="R4" s="262"/>
      <c r="S4" s="262"/>
      <c r="T4" s="262"/>
      <c r="U4" s="262"/>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6" t="str">
        <f>Translation!$A$53</f>
        <v>Los campos obligatorios</v>
      </c>
      <c r="T6" s="256"/>
      <c r="U6" s="256"/>
    </row>
    <row r="7" spans="1:12" s="125" customFormat="1" ht="36">
      <c r="A7" s="123" t="s">
        <v>1308</v>
      </c>
      <c r="B7" s="124" t="str">
        <f>Translation!A50</f>
        <v>DATOS GENERALES</v>
      </c>
      <c r="L7" s="126"/>
    </row>
    <row r="8" spans="1:7" ht="21">
      <c r="A8" s="127"/>
      <c r="B8" s="129" t="str">
        <f>Translation!A52</f>
        <v>Número de habitantes</v>
      </c>
      <c r="C8" s="311">
        <v>21746</v>
      </c>
      <c r="D8" s="312"/>
      <c r="E8" s="152" t="str">
        <f>"("&amp;U2&amp;")"</f>
        <v>(2005)</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7" t="str">
        <f>'Start here'!F7</f>
        <v>Los factores de emisión del IPCC</v>
      </c>
      <c r="D10" s="307"/>
      <c r="E10" s="307"/>
      <c r="F10" s="307"/>
      <c r="G10" s="307"/>
      <c r="H10" s="307"/>
      <c r="I10" s="307"/>
      <c r="J10" s="307"/>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5" t="str">
        <f>Translation!A56</f>
        <v>La demanda del sector</v>
      </c>
      <c r="C14" s="270" t="str">
        <f>Translation!A94</f>
        <v>ENERGÍA PARA EL USO FINAL</v>
      </c>
      <c r="D14" s="271"/>
      <c r="E14" s="271"/>
      <c r="F14" s="271"/>
      <c r="G14" s="271"/>
      <c r="H14" s="271"/>
      <c r="I14" s="271"/>
      <c r="J14" s="271"/>
      <c r="K14" s="271"/>
      <c r="L14" s="271"/>
      <c r="M14" s="271"/>
      <c r="N14" s="271"/>
      <c r="O14" s="271"/>
      <c r="P14" s="271"/>
      <c r="Q14" s="271"/>
      <c r="R14" s="271"/>
      <c r="S14" s="271"/>
      <c r="T14" s="271"/>
      <c r="U14" s="272"/>
    </row>
    <row r="15" spans="2:21" s="51" customFormat="1" ht="18" customHeight="1">
      <c r="B15" s="296"/>
      <c r="C15" s="270" t="str">
        <f>Translation!A95</f>
        <v>Servicios centralizados de energía</v>
      </c>
      <c r="D15" s="271"/>
      <c r="E15" s="271"/>
      <c r="F15" s="272"/>
      <c r="G15" s="270" t="str">
        <f>Translation!A99</f>
        <v>Los combustibles fósiles</v>
      </c>
      <c r="H15" s="271"/>
      <c r="I15" s="271"/>
      <c r="J15" s="271"/>
      <c r="K15" s="271"/>
      <c r="L15" s="271"/>
      <c r="M15" s="272"/>
      <c r="N15" s="270" t="str">
        <f>Translation!A106</f>
        <v>Fuentes de energía renovables (excluyendo electricidad y calor vendidos a redes públicas)</v>
      </c>
      <c r="O15" s="271"/>
      <c r="P15" s="271"/>
      <c r="Q15" s="271"/>
      <c r="R15" s="271"/>
      <c r="S15" s="271"/>
      <c r="T15" s="272"/>
      <c r="U15" s="295"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6"/>
    </row>
    <row r="17" spans="1:21" s="21" customFormat="1" ht="15.75">
      <c r="A17" s="22"/>
      <c r="B17" s="66" t="str">
        <f>Translation!A60</f>
        <v>RESIDENCIAL</v>
      </c>
      <c r="C17" s="231">
        <f>SUM(C18:C26)</f>
        <v>27546.641</v>
      </c>
      <c r="D17" s="231">
        <f>SUM(D18:D26)</f>
        <v>0</v>
      </c>
      <c r="E17" s="231">
        <f>SUM(E18:E26)</f>
        <v>0</v>
      </c>
      <c r="F17" s="64">
        <f aca="true" t="shared" si="0" ref="F17:F51">SUM(C17:E17)</f>
        <v>27546.641</v>
      </c>
      <c r="G17" s="231">
        <f aca="true" t="shared" si="1" ref="G17:L17">SUM(G18:G26)</f>
        <v>0</v>
      </c>
      <c r="H17" s="231">
        <f t="shared" si="1"/>
        <v>40.71458180419309</v>
      </c>
      <c r="I17" s="231">
        <f t="shared" si="1"/>
        <v>0</v>
      </c>
      <c r="J17" s="231">
        <f t="shared" si="1"/>
        <v>12875.446</v>
      </c>
      <c r="K17" s="231">
        <f t="shared" si="1"/>
        <v>0</v>
      </c>
      <c r="L17" s="231">
        <f t="shared" si="1"/>
        <v>0</v>
      </c>
      <c r="M17" s="64">
        <f aca="true" t="shared" si="2" ref="M17:M51">SUM(G17:L17)</f>
        <v>12916.160581804193</v>
      </c>
      <c r="N17" s="231">
        <f aca="true" t="shared" si="3" ref="N17:S17">SUM(N18:N26)</f>
        <v>0</v>
      </c>
      <c r="O17" s="231">
        <f t="shared" si="3"/>
        <v>0</v>
      </c>
      <c r="P17" s="231">
        <f t="shared" si="3"/>
        <v>287.81395348837214</v>
      </c>
      <c r="Q17" s="231">
        <f t="shared" si="3"/>
        <v>0</v>
      </c>
      <c r="R17" s="231">
        <f t="shared" si="3"/>
        <v>0</v>
      </c>
      <c r="S17" s="231">
        <f t="shared" si="3"/>
        <v>0</v>
      </c>
      <c r="T17" s="64">
        <f>SUM(N17:S17)</f>
        <v>287.81395348837214</v>
      </c>
      <c r="U17" s="64">
        <f>F17+M17+T17</f>
        <v>40750.61553529256</v>
      </c>
    </row>
    <row r="18" spans="1:21" s="21" customFormat="1" ht="15.75">
      <c r="A18" s="22"/>
      <c r="B18" s="181" t="str">
        <f>Translation!A61</f>
        <v>Agua caliente</v>
      </c>
      <c r="C18" s="153">
        <v>3801.436458</v>
      </c>
      <c r="D18" s="153"/>
      <c r="E18" s="153"/>
      <c r="F18" s="64">
        <f t="shared" si="0"/>
        <v>3801.436458</v>
      </c>
      <c r="G18" s="153">
        <v>0</v>
      </c>
      <c r="H18" s="153">
        <v>0</v>
      </c>
      <c r="I18" s="153">
        <v>0</v>
      </c>
      <c r="J18" s="153">
        <v>6559.6373118820175</v>
      </c>
      <c r="K18" s="153">
        <v>0</v>
      </c>
      <c r="L18" s="153">
        <v>0</v>
      </c>
      <c r="M18" s="64">
        <f t="shared" si="2"/>
        <v>6559.6373118820175</v>
      </c>
      <c r="N18" s="153">
        <v>0</v>
      </c>
      <c r="O18" s="153">
        <v>0</v>
      </c>
      <c r="P18" s="153">
        <v>287.81395348837214</v>
      </c>
      <c r="Q18" s="153">
        <v>0</v>
      </c>
      <c r="R18" s="153">
        <v>0</v>
      </c>
      <c r="S18" s="153">
        <v>0</v>
      </c>
      <c r="T18" s="64">
        <f aca="true" t="shared" si="4" ref="T18:T51">SUM(N18:S18)</f>
        <v>287.81395348837214</v>
      </c>
      <c r="U18" s="64">
        <f aca="true" t="shared" si="5" ref="U18:U51">F18+M18+T18</f>
        <v>10648.88772337039</v>
      </c>
    </row>
    <row r="19" spans="1:21" s="21" customFormat="1" ht="15.75">
      <c r="A19" s="22"/>
      <c r="B19" s="181" t="str">
        <f>Translation!A62</f>
        <v>Calefacción y refrigeración</v>
      </c>
      <c r="C19" s="153">
        <v>936.585794</v>
      </c>
      <c r="D19" s="153"/>
      <c r="E19" s="153"/>
      <c r="F19" s="64">
        <f t="shared" si="0"/>
        <v>936.585794</v>
      </c>
      <c r="G19" s="153">
        <v>0</v>
      </c>
      <c r="H19" s="153">
        <v>40.71458180419309</v>
      </c>
      <c r="I19" s="153">
        <v>0</v>
      </c>
      <c r="J19" s="153">
        <v>161.83315736551032</v>
      </c>
      <c r="K19" s="153">
        <v>0</v>
      </c>
      <c r="L19" s="153">
        <v>0</v>
      </c>
      <c r="M19" s="64">
        <f t="shared" si="2"/>
        <v>202.5477391697034</v>
      </c>
      <c r="N19" s="153">
        <v>0</v>
      </c>
      <c r="O19" s="153">
        <v>0</v>
      </c>
      <c r="P19" s="153">
        <v>0</v>
      </c>
      <c r="Q19" s="153">
        <v>0</v>
      </c>
      <c r="R19" s="153">
        <v>0</v>
      </c>
      <c r="S19" s="153">
        <v>0</v>
      </c>
      <c r="T19" s="64">
        <f t="shared" si="4"/>
        <v>0</v>
      </c>
      <c r="U19" s="64">
        <f t="shared" si="5"/>
        <v>1139.1335331697032</v>
      </c>
    </row>
    <row r="20" spans="1:21" s="21" customFormat="1" ht="15.75">
      <c r="A20" s="22"/>
      <c r="B20" s="181" t="str">
        <f>Translation!A63</f>
        <v>Iluminación</v>
      </c>
      <c r="C20" s="153">
        <v>4131.99615</v>
      </c>
      <c r="D20" s="153"/>
      <c r="E20" s="153"/>
      <c r="F20" s="64">
        <f t="shared" si="0"/>
        <v>4131.99615</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4131.99615</v>
      </c>
    </row>
    <row r="21" spans="1:21" s="21" customFormat="1" ht="15.75">
      <c r="A21" s="22"/>
      <c r="B21" s="181" t="str">
        <f>Translation!A64</f>
        <v>Cocina</v>
      </c>
      <c r="C21" s="153">
        <v>6005.167738</v>
      </c>
      <c r="D21" s="153"/>
      <c r="E21" s="153"/>
      <c r="F21" s="64">
        <f t="shared" si="0"/>
        <v>6005.167738</v>
      </c>
      <c r="G21" s="153">
        <v>0</v>
      </c>
      <c r="H21" s="153">
        <v>0</v>
      </c>
      <c r="I21" s="153">
        <v>0</v>
      </c>
      <c r="J21" s="153">
        <v>6153.975530752472</v>
      </c>
      <c r="K21" s="153">
        <v>0</v>
      </c>
      <c r="L21" s="153">
        <v>0</v>
      </c>
      <c r="M21" s="64">
        <f t="shared" si="2"/>
        <v>6153.975530752472</v>
      </c>
      <c r="N21" s="153">
        <v>0</v>
      </c>
      <c r="O21" s="153">
        <v>0</v>
      </c>
      <c r="P21" s="153">
        <v>0</v>
      </c>
      <c r="Q21" s="153">
        <v>0</v>
      </c>
      <c r="R21" s="153">
        <v>0</v>
      </c>
      <c r="S21" s="153">
        <v>0</v>
      </c>
      <c r="T21" s="64">
        <f t="shared" si="4"/>
        <v>0</v>
      </c>
      <c r="U21" s="64">
        <f t="shared" si="5"/>
        <v>12159.143268752472</v>
      </c>
    </row>
    <row r="22" spans="1:21" s="21" customFormat="1" ht="15.75">
      <c r="A22" s="22"/>
      <c r="B22" s="181" t="str">
        <f>Translation!A65</f>
        <v>Refrigerador y congelador</v>
      </c>
      <c r="C22" s="153">
        <v>6886.66025</v>
      </c>
      <c r="D22" s="153"/>
      <c r="E22" s="153"/>
      <c r="F22" s="64">
        <f t="shared" si="0"/>
        <v>6886.66025</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6886.66025</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4269.729355</v>
      </c>
      <c r="D25" s="153"/>
      <c r="E25" s="153"/>
      <c r="F25" s="64">
        <f t="shared" si="0"/>
        <v>4269.729355</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4269.729355</v>
      </c>
    </row>
    <row r="26" spans="1:21" s="21" customFormat="1" ht="15.75">
      <c r="A26" s="22"/>
      <c r="B26" s="181" t="str">
        <f>Translation!A69</f>
        <v>Otros aparatos eléctricos</v>
      </c>
      <c r="C26" s="153">
        <v>1515.065255</v>
      </c>
      <c r="D26" s="153"/>
      <c r="E26" s="153"/>
      <c r="F26" s="64">
        <f t="shared" si="0"/>
        <v>1515.065255</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1515.065255</v>
      </c>
    </row>
    <row r="27" spans="1:21" s="21" customFormat="1" ht="15.75">
      <c r="A27" s="22"/>
      <c r="B27" s="66" t="str">
        <f>Translation!A70</f>
        <v>SECTOR PRIMARIO</v>
      </c>
      <c r="C27" s="231">
        <f>SUM(C28:C29)</f>
        <v>1718.853</v>
      </c>
      <c r="D27" s="231">
        <f>SUM(D28:D29)</f>
        <v>0</v>
      </c>
      <c r="E27" s="231">
        <f>SUM(E28:E29)</f>
        <v>0</v>
      </c>
      <c r="F27" s="64">
        <f t="shared" si="0"/>
        <v>1718.853</v>
      </c>
      <c r="G27" s="231">
        <f aca="true" t="shared" si="6" ref="G27:L27">SUM(G28:G29)</f>
        <v>6.244094719015738</v>
      </c>
      <c r="H27" s="231">
        <f t="shared" si="6"/>
        <v>477.4758985581186</v>
      </c>
      <c r="I27" s="231">
        <f t="shared" si="6"/>
        <v>4.612996931640986</v>
      </c>
      <c r="J27" s="231">
        <f t="shared" si="6"/>
        <v>0</v>
      </c>
      <c r="K27" s="231">
        <f t="shared" si="6"/>
        <v>0</v>
      </c>
      <c r="L27" s="231">
        <f t="shared" si="6"/>
        <v>0</v>
      </c>
      <c r="M27" s="64">
        <f t="shared" si="2"/>
        <v>488.3329902087753</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2207.1859902087754</v>
      </c>
    </row>
    <row r="28" spans="1:21" s="21" customFormat="1" ht="15.75">
      <c r="A28" s="22"/>
      <c r="B28" s="182" t="str">
        <f>Translation!A71</f>
        <v>Agricultura, silvicultura y pesca</v>
      </c>
      <c r="C28" s="153">
        <v>1694.672</v>
      </c>
      <c r="D28" s="153"/>
      <c r="E28" s="153"/>
      <c r="F28" s="64">
        <f t="shared" si="0"/>
        <v>1694.672</v>
      </c>
      <c r="G28" s="153">
        <v>6.244094719015738</v>
      </c>
      <c r="H28" s="153">
        <v>477.4758985581186</v>
      </c>
      <c r="I28" s="153">
        <v>4.612996931640986</v>
      </c>
      <c r="J28" s="153">
        <v>0</v>
      </c>
      <c r="K28" s="153">
        <v>0</v>
      </c>
      <c r="L28" s="153">
        <v>0</v>
      </c>
      <c r="M28" s="64">
        <f t="shared" si="2"/>
        <v>488.3329902087753</v>
      </c>
      <c r="N28" s="153"/>
      <c r="O28" s="153"/>
      <c r="P28" s="153"/>
      <c r="Q28" s="153"/>
      <c r="R28" s="153"/>
      <c r="S28" s="153"/>
      <c r="T28" s="64">
        <f t="shared" si="4"/>
        <v>0</v>
      </c>
      <c r="U28" s="64">
        <f t="shared" si="5"/>
        <v>2183.0049902087753</v>
      </c>
    </row>
    <row r="29" spans="1:21" s="21" customFormat="1" ht="15.75">
      <c r="A29" s="22"/>
      <c r="B29" s="182" t="str">
        <f>Translation!A72</f>
        <v>Minas y canteras</v>
      </c>
      <c r="C29" s="153">
        <v>24.181</v>
      </c>
      <c r="D29" s="153"/>
      <c r="E29" s="153"/>
      <c r="F29" s="64">
        <f t="shared" si="0"/>
        <v>24.181</v>
      </c>
      <c r="G29" s="153">
        <v>0</v>
      </c>
      <c r="H29" s="153">
        <v>0</v>
      </c>
      <c r="I29" s="153">
        <v>0</v>
      </c>
      <c r="J29" s="153">
        <v>0</v>
      </c>
      <c r="K29" s="153">
        <v>0</v>
      </c>
      <c r="L29" s="153">
        <v>0</v>
      </c>
      <c r="M29" s="64">
        <f t="shared" si="2"/>
        <v>0</v>
      </c>
      <c r="N29" s="153"/>
      <c r="O29" s="153"/>
      <c r="P29" s="153"/>
      <c r="Q29" s="153"/>
      <c r="R29" s="153"/>
      <c r="S29" s="153"/>
      <c r="T29" s="64">
        <f t="shared" si="4"/>
        <v>0</v>
      </c>
      <c r="U29" s="64">
        <f t="shared" si="5"/>
        <v>24.181</v>
      </c>
    </row>
    <row r="30" spans="1:21" s="21" customFormat="1" ht="15.75">
      <c r="A30" s="22"/>
      <c r="B30" s="61" t="str">
        <f>Translation!A73</f>
        <v>SECTOR SECUNDARIO</v>
      </c>
      <c r="C30" s="231">
        <f>SUM(C31:C33)</f>
        <v>661.9010000000001</v>
      </c>
      <c r="D30" s="231">
        <f>SUM(D31:D33)</f>
        <v>0</v>
      </c>
      <c r="E30" s="231">
        <f>SUM(E31:E33)</f>
        <v>0</v>
      </c>
      <c r="F30" s="64">
        <f t="shared" si="0"/>
        <v>661.9010000000001</v>
      </c>
      <c r="G30" s="231">
        <f aca="true" t="shared" si="8" ref="G30:L30">SUM(G31:G33)</f>
        <v>3743.9591935218364</v>
      </c>
      <c r="H30" s="231">
        <f t="shared" si="8"/>
        <v>17896.513293237058</v>
      </c>
      <c r="I30" s="231">
        <f t="shared" si="8"/>
        <v>18.863862452603314</v>
      </c>
      <c r="J30" s="231">
        <f t="shared" si="8"/>
        <v>0</v>
      </c>
      <c r="K30" s="231">
        <f t="shared" si="8"/>
        <v>0</v>
      </c>
      <c r="L30" s="231">
        <f t="shared" si="8"/>
        <v>0</v>
      </c>
      <c r="M30" s="64">
        <f t="shared" si="2"/>
        <v>21659.3363492115</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22321.2373492115</v>
      </c>
    </row>
    <row r="31" spans="1:21" s="21" customFormat="1" ht="15.75">
      <c r="A31" s="22"/>
      <c r="B31" s="182" t="str">
        <f>Translation!A74</f>
        <v>Fabricación</v>
      </c>
      <c r="C31" s="153">
        <v>305.968</v>
      </c>
      <c r="D31" s="153"/>
      <c r="E31" s="153"/>
      <c r="F31" s="64">
        <f t="shared" si="0"/>
        <v>305.968</v>
      </c>
      <c r="G31" s="153">
        <v>2680.5418313756177</v>
      </c>
      <c r="H31" s="153">
        <v>10219.410201568788</v>
      </c>
      <c r="I31" s="153">
        <v>10.049743315360718</v>
      </c>
      <c r="J31" s="153">
        <v>0</v>
      </c>
      <c r="K31" s="153">
        <v>0</v>
      </c>
      <c r="L31" s="153">
        <v>0</v>
      </c>
      <c r="M31" s="64">
        <f t="shared" si="2"/>
        <v>12910.001776259767</v>
      </c>
      <c r="N31" s="153"/>
      <c r="O31" s="153"/>
      <c r="P31" s="153"/>
      <c r="Q31" s="153"/>
      <c r="R31" s="153"/>
      <c r="S31" s="153"/>
      <c r="T31" s="64">
        <f t="shared" si="4"/>
        <v>0</v>
      </c>
      <c r="U31" s="64">
        <f t="shared" si="5"/>
        <v>13215.969776259768</v>
      </c>
    </row>
    <row r="32" spans="1:21" s="21" customFormat="1" ht="30">
      <c r="A32" s="22"/>
      <c r="B32" s="182" t="str">
        <f>Translation!A75</f>
        <v>Agua potable, alcantarillado, gestión de residuos y descontaminación</v>
      </c>
      <c r="C32" s="153">
        <v>0</v>
      </c>
      <c r="D32" s="153"/>
      <c r="E32" s="153"/>
      <c r="F32" s="64">
        <f t="shared" si="0"/>
        <v>0</v>
      </c>
      <c r="G32" s="153">
        <v>0</v>
      </c>
      <c r="H32" s="153">
        <v>114.13346487000678</v>
      </c>
      <c r="I32" s="153">
        <v>0</v>
      </c>
      <c r="J32" s="153">
        <v>0</v>
      </c>
      <c r="K32" s="153">
        <v>0</v>
      </c>
      <c r="L32" s="153">
        <v>0</v>
      </c>
      <c r="M32" s="64">
        <f t="shared" si="2"/>
        <v>114.13346487000678</v>
      </c>
      <c r="N32" s="153"/>
      <c r="O32" s="153"/>
      <c r="P32" s="153"/>
      <c r="Q32" s="153"/>
      <c r="R32" s="153"/>
      <c r="S32" s="153"/>
      <c r="T32" s="64">
        <f t="shared" si="4"/>
        <v>0</v>
      </c>
      <c r="U32" s="64">
        <f t="shared" si="5"/>
        <v>114.13346487000678</v>
      </c>
    </row>
    <row r="33" spans="1:21" s="21" customFormat="1" ht="15.75">
      <c r="A33" s="22"/>
      <c r="B33" s="182" t="str">
        <f>Translation!A76</f>
        <v>Construcción</v>
      </c>
      <c r="C33" s="153">
        <v>355.933</v>
      </c>
      <c r="D33" s="153"/>
      <c r="E33" s="153"/>
      <c r="F33" s="64">
        <f t="shared" si="0"/>
        <v>355.933</v>
      </c>
      <c r="G33" s="153">
        <v>1063.4173621462187</v>
      </c>
      <c r="H33" s="153">
        <v>7562.969626798263</v>
      </c>
      <c r="I33" s="153">
        <v>8.814119137242598</v>
      </c>
      <c r="J33" s="153">
        <v>0</v>
      </c>
      <c r="K33" s="153">
        <v>0</v>
      </c>
      <c r="L33" s="153">
        <v>0</v>
      </c>
      <c r="M33" s="64">
        <f t="shared" si="2"/>
        <v>8635.201108081725</v>
      </c>
      <c r="N33" s="153"/>
      <c r="O33" s="153"/>
      <c r="P33" s="153"/>
      <c r="Q33" s="153"/>
      <c r="R33" s="153"/>
      <c r="S33" s="153"/>
      <c r="T33" s="64">
        <f t="shared" si="4"/>
        <v>0</v>
      </c>
      <c r="U33" s="64">
        <f t="shared" si="5"/>
        <v>8991.134108081726</v>
      </c>
    </row>
    <row r="34" spans="1:21" s="21" customFormat="1" ht="15.75">
      <c r="A34" s="22"/>
      <c r="B34" s="61" t="str">
        <f>Translation!A77</f>
        <v>SECTOR TERCIARIO</v>
      </c>
      <c r="C34" s="231">
        <f>SUM(C35:C42)</f>
        <v>28347.014</v>
      </c>
      <c r="D34" s="231">
        <f>SUM(D35:D42)</f>
        <v>0</v>
      </c>
      <c r="E34" s="231">
        <f>SUM(E35:E42)</f>
        <v>0</v>
      </c>
      <c r="F34" s="64">
        <f t="shared" si="0"/>
        <v>28347.014</v>
      </c>
      <c r="G34" s="231">
        <f aca="true" t="shared" si="10" ref="G34:L34">SUM(G35:G42)</f>
        <v>173.874022175669</v>
      </c>
      <c r="H34" s="231">
        <f t="shared" si="10"/>
        <v>5562.378903001348</v>
      </c>
      <c r="I34" s="231">
        <f t="shared" si="10"/>
        <v>23.971109055491553</v>
      </c>
      <c r="J34" s="231">
        <f t="shared" si="10"/>
        <v>105.25949999999999</v>
      </c>
      <c r="K34" s="231">
        <f t="shared" si="10"/>
        <v>0</v>
      </c>
      <c r="L34" s="231">
        <f t="shared" si="10"/>
        <v>0</v>
      </c>
      <c r="M34" s="64">
        <f t="shared" si="2"/>
        <v>5865.483534232509</v>
      </c>
      <c r="N34" s="231">
        <f aca="true" t="shared" si="11" ref="N34:S34">SUM(N35:N42)</f>
        <v>0</v>
      </c>
      <c r="O34" s="231">
        <f t="shared" si="11"/>
        <v>0</v>
      </c>
      <c r="P34" s="231">
        <f t="shared" si="11"/>
        <v>1151.2558139534885</v>
      </c>
      <c r="Q34" s="231">
        <f t="shared" si="11"/>
        <v>0</v>
      </c>
      <c r="R34" s="231">
        <f t="shared" si="11"/>
        <v>0</v>
      </c>
      <c r="S34" s="231">
        <f t="shared" si="11"/>
        <v>0</v>
      </c>
      <c r="T34" s="64">
        <f t="shared" si="4"/>
        <v>1151.2558139534885</v>
      </c>
      <c r="U34" s="64">
        <f t="shared" si="5"/>
        <v>35363.753348185994</v>
      </c>
    </row>
    <row r="35" spans="1:21" s="21" customFormat="1" ht="30">
      <c r="A35" s="22"/>
      <c r="B35" s="182" t="str">
        <f>Translation!A78</f>
        <v>Comercio al por mayor y al por menor, reparación de vehículos de motor y motocicletas</v>
      </c>
      <c r="C35" s="153">
        <v>5189.212</v>
      </c>
      <c r="D35" s="153"/>
      <c r="E35" s="153"/>
      <c r="F35" s="64">
        <f t="shared" si="0"/>
        <v>5189.212</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5189.212</v>
      </c>
    </row>
    <row r="36" spans="1:21" s="21" customFormat="1" ht="15.75">
      <c r="A36" s="22"/>
      <c r="B36" s="182" t="str">
        <f>Translation!A79</f>
        <v>Alojamiento y la comida las actividades de servicio</v>
      </c>
      <c r="C36" s="153">
        <v>10228.296</v>
      </c>
      <c r="D36" s="153"/>
      <c r="E36" s="153"/>
      <c r="F36" s="64">
        <f t="shared" si="0"/>
        <v>10228.296</v>
      </c>
      <c r="G36" s="153">
        <v>0</v>
      </c>
      <c r="H36" s="153">
        <v>0</v>
      </c>
      <c r="I36" s="153">
        <v>0</v>
      </c>
      <c r="J36" s="153">
        <v>105.25949999999999</v>
      </c>
      <c r="K36" s="153">
        <v>0</v>
      </c>
      <c r="L36" s="153">
        <v>0</v>
      </c>
      <c r="M36" s="64">
        <f t="shared" si="2"/>
        <v>105.25949999999999</v>
      </c>
      <c r="N36" s="153">
        <v>0</v>
      </c>
      <c r="O36" s="153">
        <v>0</v>
      </c>
      <c r="P36" s="153">
        <v>1151.2558139534885</v>
      </c>
      <c r="Q36" s="153">
        <v>0</v>
      </c>
      <c r="R36" s="153">
        <v>0</v>
      </c>
      <c r="S36" s="153">
        <v>0</v>
      </c>
      <c r="T36" s="64">
        <f t="shared" si="4"/>
        <v>1151.2558139534885</v>
      </c>
      <c r="U36" s="64">
        <f t="shared" si="5"/>
        <v>11484.811313953489</v>
      </c>
    </row>
    <row r="37" spans="1:21" s="21" customFormat="1" ht="15.75">
      <c r="A37" s="22"/>
      <c r="B37" s="182" t="str">
        <f>Translation!A80</f>
        <v>La administración pública general y la seguridad social</v>
      </c>
      <c r="C37" s="153">
        <v>8007.954</v>
      </c>
      <c r="D37" s="153"/>
      <c r="E37" s="153"/>
      <c r="F37" s="64">
        <f t="shared" si="0"/>
        <v>8007.954</v>
      </c>
      <c r="G37" s="153">
        <v>0</v>
      </c>
      <c r="H37" s="153">
        <v>521.3980246021222</v>
      </c>
      <c r="I37" s="153">
        <v>4.448247041225236</v>
      </c>
      <c r="J37" s="153">
        <v>0</v>
      </c>
      <c r="K37" s="153">
        <v>0</v>
      </c>
      <c r="L37" s="153">
        <v>0</v>
      </c>
      <c r="M37" s="64">
        <f t="shared" si="2"/>
        <v>525.8462716433474</v>
      </c>
      <c r="N37" s="153">
        <v>0</v>
      </c>
      <c r="O37" s="153">
        <v>0</v>
      </c>
      <c r="P37" s="153">
        <v>0</v>
      </c>
      <c r="Q37" s="153">
        <v>0</v>
      </c>
      <c r="R37" s="153">
        <v>0</v>
      </c>
      <c r="S37" s="153">
        <v>0</v>
      </c>
      <c r="T37" s="64">
        <f t="shared" si="4"/>
        <v>0</v>
      </c>
      <c r="U37" s="64">
        <f t="shared" si="5"/>
        <v>8533.800271643348</v>
      </c>
    </row>
    <row r="38" spans="1:21" s="21" customFormat="1" ht="15.75">
      <c r="A38" s="22"/>
      <c r="B38" s="182" t="str">
        <f>Translation!A81</f>
        <v>Defensa, justicia, policía y bomberos</v>
      </c>
      <c r="C38" s="153">
        <v>0</v>
      </c>
      <c r="D38" s="153"/>
      <c r="E38" s="153"/>
      <c r="F38" s="64">
        <f t="shared" si="0"/>
        <v>0</v>
      </c>
      <c r="G38" s="153">
        <v>8.933858597976364</v>
      </c>
      <c r="H38" s="153">
        <v>0</v>
      </c>
      <c r="I38" s="153">
        <v>0</v>
      </c>
      <c r="J38" s="153">
        <v>0</v>
      </c>
      <c r="K38" s="153">
        <v>0</v>
      </c>
      <c r="L38" s="153">
        <v>0</v>
      </c>
      <c r="M38" s="64">
        <f t="shared" si="2"/>
        <v>8.933858597976364</v>
      </c>
      <c r="N38" s="153">
        <v>0</v>
      </c>
      <c r="O38" s="153">
        <v>0</v>
      </c>
      <c r="P38" s="153">
        <v>0</v>
      </c>
      <c r="Q38" s="153">
        <v>0</v>
      </c>
      <c r="R38" s="153">
        <v>0</v>
      </c>
      <c r="S38" s="153">
        <v>0</v>
      </c>
      <c r="T38" s="64">
        <f t="shared" si="4"/>
        <v>0</v>
      </c>
      <c r="U38" s="64">
        <f t="shared" si="5"/>
        <v>8.933858597976364</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255.941</v>
      </c>
      <c r="D41" s="153"/>
      <c r="E41" s="153"/>
      <c r="F41" s="64">
        <f t="shared" si="0"/>
        <v>255.941</v>
      </c>
      <c r="G41" s="153">
        <v>164.94016357769266</v>
      </c>
      <c r="H41" s="153">
        <v>5040.980878399226</v>
      </c>
      <c r="I41" s="153">
        <v>19.522862014266316</v>
      </c>
      <c r="J41" s="153">
        <v>0</v>
      </c>
      <c r="K41" s="153">
        <v>0</v>
      </c>
      <c r="L41" s="153">
        <v>0</v>
      </c>
      <c r="M41" s="64">
        <f t="shared" si="2"/>
        <v>5225.443903991185</v>
      </c>
      <c r="N41" s="153">
        <v>0</v>
      </c>
      <c r="O41" s="153">
        <v>0</v>
      </c>
      <c r="P41" s="153">
        <v>0</v>
      </c>
      <c r="Q41" s="153">
        <v>0</v>
      </c>
      <c r="R41" s="153">
        <v>0</v>
      </c>
      <c r="S41" s="153">
        <v>0</v>
      </c>
      <c r="T41" s="64">
        <f t="shared" si="4"/>
        <v>0</v>
      </c>
      <c r="U41" s="64">
        <f t="shared" si="5"/>
        <v>5481.384903991185</v>
      </c>
    </row>
    <row r="42" spans="1:21" s="21" customFormat="1" ht="15.75">
      <c r="A42" s="22"/>
      <c r="B42" s="182" t="str">
        <f>Translation!A85</f>
        <v>De alumbrado público</v>
      </c>
      <c r="C42" s="153">
        <v>4665.611</v>
      </c>
      <c r="D42" s="153"/>
      <c r="E42" s="153"/>
      <c r="F42" s="64">
        <f t="shared" si="0"/>
        <v>4665.611</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4665.611</v>
      </c>
    </row>
    <row r="43" spans="1:21" s="21" customFormat="1" ht="15.75">
      <c r="A43" s="22"/>
      <c r="B43" s="61" t="str">
        <f>Translation!A86</f>
        <v>TRANSPORTES</v>
      </c>
      <c r="C43" s="231">
        <f>SUM(C44:C47)</f>
        <v>18.86</v>
      </c>
      <c r="D43" s="231">
        <f>SUM(D44:D47)</f>
        <v>0</v>
      </c>
      <c r="E43" s="231">
        <f>SUM(E44:E47)</f>
        <v>0</v>
      </c>
      <c r="F43" s="64">
        <f t="shared" si="0"/>
        <v>18.86</v>
      </c>
      <c r="G43" s="231">
        <f aca="true" t="shared" si="12" ref="G43:L43">SUM(G44:G47)</f>
        <v>0</v>
      </c>
      <c r="H43" s="231">
        <f t="shared" si="12"/>
        <v>54034.26065509346</v>
      </c>
      <c r="I43" s="231">
        <f t="shared" si="12"/>
        <v>50645.928562595975</v>
      </c>
      <c r="J43" s="231">
        <f t="shared" si="12"/>
        <v>0</v>
      </c>
      <c r="K43" s="231">
        <f t="shared" si="12"/>
        <v>0</v>
      </c>
      <c r="L43" s="231">
        <f t="shared" si="12"/>
        <v>0</v>
      </c>
      <c r="M43" s="64">
        <f t="shared" si="2"/>
        <v>104680.18921768943</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104699.04921768943</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18.86</v>
      </c>
      <c r="D44" s="153"/>
      <c r="E44" s="153"/>
      <c r="F44" s="64">
        <f t="shared" si="0"/>
        <v>18.86</v>
      </c>
      <c r="G44" s="153">
        <v>0</v>
      </c>
      <c r="H44" s="153">
        <v>24248.976119688472</v>
      </c>
      <c r="I44" s="153">
        <v>17.463488384069446</v>
      </c>
      <c r="J44" s="153">
        <v>0</v>
      </c>
      <c r="K44" s="153">
        <v>0</v>
      </c>
      <c r="L44" s="153">
        <v>0</v>
      </c>
      <c r="M44" s="64">
        <f t="shared" si="2"/>
        <v>24266.439608072542</v>
      </c>
      <c r="N44" s="153"/>
      <c r="O44" s="153"/>
      <c r="P44" s="153"/>
      <c r="Q44" s="153"/>
      <c r="R44" s="153"/>
      <c r="S44" s="153"/>
      <c r="T44" s="64">
        <f t="shared" si="4"/>
        <v>0</v>
      </c>
      <c r="U44" s="64">
        <f t="shared" si="5"/>
        <v>24285.299608072542</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0</v>
      </c>
      <c r="D47" s="153"/>
      <c r="E47" s="153"/>
      <c r="F47" s="64">
        <f t="shared" si="0"/>
        <v>0</v>
      </c>
      <c r="G47" s="153">
        <v>0</v>
      </c>
      <c r="H47" s="153">
        <v>29785.284535404986</v>
      </c>
      <c r="I47" s="153">
        <v>50628.465074211905</v>
      </c>
      <c r="J47" s="153">
        <v>0</v>
      </c>
      <c r="K47" s="153">
        <v>0</v>
      </c>
      <c r="L47" s="153">
        <v>0</v>
      </c>
      <c r="M47" s="64">
        <f t="shared" si="2"/>
        <v>80413.74960961689</v>
      </c>
      <c r="N47" s="153"/>
      <c r="O47" s="153"/>
      <c r="P47" s="153"/>
      <c r="Q47" s="153"/>
      <c r="R47" s="153"/>
      <c r="S47" s="153"/>
      <c r="T47" s="64">
        <f t="shared" si="4"/>
        <v>0</v>
      </c>
      <c r="U47" s="64">
        <f t="shared" si="5"/>
        <v>80413.74960961689</v>
      </c>
    </row>
    <row r="48" spans="1:21" s="21" customFormat="1" ht="15.75">
      <c r="A48" s="22"/>
      <c r="B48" s="73" t="str">
        <f>Translation!A118</f>
        <v>TOTAL DE MERCADO INTERIOR</v>
      </c>
      <c r="C48" s="148">
        <f>C17+C27+C30+C34+C43</f>
        <v>58293.269</v>
      </c>
      <c r="D48" s="148">
        <f>D17+D27+D30+D34+D43</f>
        <v>0</v>
      </c>
      <c r="E48" s="148">
        <f>E17+E27+E30+E34+E43</f>
        <v>0</v>
      </c>
      <c r="F48" s="64">
        <f t="shared" si="0"/>
        <v>58293.269</v>
      </c>
      <c r="G48" s="65">
        <f aca="true" t="shared" si="14" ref="G48:L48">G17+G27+G30+G34+G43</f>
        <v>3924.077310416521</v>
      </c>
      <c r="H48" s="65">
        <f t="shared" si="14"/>
        <v>78011.34333169417</v>
      </c>
      <c r="I48" s="65">
        <f t="shared" si="14"/>
        <v>50693.37653103571</v>
      </c>
      <c r="J48" s="65">
        <f t="shared" si="14"/>
        <v>12980.7055</v>
      </c>
      <c r="K48" s="65">
        <f t="shared" si="14"/>
        <v>0</v>
      </c>
      <c r="L48" s="65">
        <f t="shared" si="14"/>
        <v>0</v>
      </c>
      <c r="M48" s="64">
        <f t="shared" si="2"/>
        <v>145609.5026731464</v>
      </c>
      <c r="N48" s="65">
        <f aca="true" t="shared" si="15" ref="N48:S48">N17+N27+N30+N34+N43</f>
        <v>0</v>
      </c>
      <c r="O48" s="65">
        <f t="shared" si="15"/>
        <v>0</v>
      </c>
      <c r="P48" s="65">
        <f t="shared" si="15"/>
        <v>1439.0697674418607</v>
      </c>
      <c r="Q48" s="65">
        <f t="shared" si="15"/>
        <v>0</v>
      </c>
      <c r="R48" s="65">
        <f t="shared" si="15"/>
        <v>0</v>
      </c>
      <c r="S48" s="65">
        <f t="shared" si="15"/>
        <v>0</v>
      </c>
      <c r="T48" s="64">
        <f t="shared" si="4"/>
        <v>1439.0697674418607</v>
      </c>
      <c r="U48" s="64">
        <f t="shared" si="5"/>
        <v>205341.84144058826</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58293.269</v>
      </c>
      <c r="D52" s="53">
        <f aca="true" t="shared" si="16" ref="D52:U52">SUM(D48:D51)</f>
        <v>0</v>
      </c>
      <c r="E52" s="53">
        <f t="shared" si="16"/>
        <v>0</v>
      </c>
      <c r="F52" s="53">
        <f t="shared" si="16"/>
        <v>58293.269</v>
      </c>
      <c r="G52" s="53">
        <f t="shared" si="16"/>
        <v>3924.077310416521</v>
      </c>
      <c r="H52" s="53">
        <f t="shared" si="16"/>
        <v>78011.34333169417</v>
      </c>
      <c r="I52" s="53">
        <f t="shared" si="16"/>
        <v>50693.37653103571</v>
      </c>
      <c r="J52" s="53">
        <f t="shared" si="16"/>
        <v>12980.7055</v>
      </c>
      <c r="K52" s="53">
        <f t="shared" si="16"/>
        <v>0</v>
      </c>
      <c r="L52" s="53">
        <f t="shared" si="16"/>
        <v>0</v>
      </c>
      <c r="M52" s="53">
        <f t="shared" si="16"/>
        <v>145609.5026731464</v>
      </c>
      <c r="N52" s="53">
        <f t="shared" si="16"/>
        <v>0</v>
      </c>
      <c r="O52" s="53">
        <f t="shared" si="16"/>
        <v>0</v>
      </c>
      <c r="P52" s="53">
        <f t="shared" si="16"/>
        <v>1439.0697674418607</v>
      </c>
      <c r="Q52" s="53">
        <f t="shared" si="16"/>
        <v>0</v>
      </c>
      <c r="R52" s="53">
        <f t="shared" si="16"/>
        <v>0</v>
      </c>
      <c r="S52" s="53">
        <f t="shared" si="16"/>
        <v>0</v>
      </c>
      <c r="T52" s="53">
        <f t="shared" si="16"/>
        <v>1439.0697674418607</v>
      </c>
      <c r="U52" s="53">
        <f t="shared" si="16"/>
        <v>205341.84144058826</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5" t="str">
        <f>Translation!A121</f>
        <v>PRODUCCIÓN DEL SECTOR</v>
      </c>
      <c r="C56" s="270" t="str">
        <f>Translation!A122</f>
        <v>FUENTE DE ENERGÍA</v>
      </c>
      <c r="D56" s="271"/>
      <c r="E56" s="271"/>
      <c r="F56" s="271"/>
      <c r="G56" s="271"/>
      <c r="H56" s="271"/>
      <c r="I56" s="271"/>
      <c r="J56" s="271"/>
      <c r="K56" s="271"/>
      <c r="L56" s="271"/>
      <c r="M56" s="271"/>
      <c r="N56" s="271"/>
      <c r="O56" s="271"/>
      <c r="P56" s="271"/>
      <c r="Q56" s="271"/>
      <c r="R56" s="271"/>
      <c r="S56" s="272"/>
      <c r="T56" s="270" t="str">
        <f>Translation!A139</f>
        <v>CONVERSIÓN DE ENERGÍA SECUNDARIA</v>
      </c>
      <c r="U56" s="271"/>
      <c r="V56" s="272"/>
      <c r="W56" s="292" t="str">
        <f>Translation!A130</f>
        <v>Los flujos de energía</v>
      </c>
      <c r="X56" s="293"/>
      <c r="Y56" s="293"/>
      <c r="Z56" s="293"/>
      <c r="AA56" s="293"/>
      <c r="AB56" s="294"/>
      <c r="AC56" s="303" t="str">
        <f>Translation!A119</f>
        <v>Total</v>
      </c>
      <c r="AD56" s="249" t="str">
        <f>Translation!A138</f>
        <v>Las pérdidas de distribución y para el autoconsumo</v>
      </c>
    </row>
    <row r="57" spans="2:30" s="51" customFormat="1" ht="18" customHeight="1">
      <c r="B57" s="296"/>
      <c r="C57" s="308" t="str">
        <f>Translation!A99</f>
        <v>Los combustibles fósiles</v>
      </c>
      <c r="D57" s="309"/>
      <c r="E57" s="309"/>
      <c r="F57" s="309"/>
      <c r="G57" s="309"/>
      <c r="H57" s="309"/>
      <c r="I57" s="310"/>
      <c r="J57" s="308" t="str">
        <f>Translation!A107</f>
        <v>Las fuentes renovables de energía (de los sistemas conectados a redes públicas)</v>
      </c>
      <c r="K57" s="309"/>
      <c r="L57" s="309"/>
      <c r="M57" s="309"/>
      <c r="N57" s="309"/>
      <c r="O57" s="309"/>
      <c r="P57" s="309"/>
      <c r="Q57" s="309"/>
      <c r="R57" s="310"/>
      <c r="S57" s="249" t="str">
        <f>Translation!A117</f>
        <v>Total parcial</v>
      </c>
      <c r="T57" s="286" t="str">
        <f>Translation!A140</f>
        <v>Electricidad conversión al frío</v>
      </c>
      <c r="U57" s="286" t="str">
        <f>Translation!A141</f>
        <v>Conversión de calor a frío</v>
      </c>
      <c r="V57" s="249" t="str">
        <f>Translation!A117</f>
        <v>Total parcial</v>
      </c>
      <c r="W57" s="305" t="str">
        <f>Translation!A131</f>
        <v>Almacenamiento</v>
      </c>
      <c r="X57" s="306"/>
      <c r="Y57" s="304" t="str">
        <f>Translation!A134</f>
        <v>Conexión externa</v>
      </c>
      <c r="Z57" s="304"/>
      <c r="AA57" s="295" t="str">
        <f>Translation!A137</f>
        <v>Reexportación y el consumo externo</v>
      </c>
      <c r="AB57" s="249" t="str">
        <f>Translation!A117</f>
        <v>Total parcial</v>
      </c>
      <c r="AC57" s="303"/>
      <c r="AD57" s="249"/>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9"/>
      <c r="T58" s="287"/>
      <c r="U58" s="287"/>
      <c r="V58" s="249"/>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6"/>
      <c r="AB58" s="249"/>
      <c r="AC58" s="303"/>
      <c r="AD58" s="249"/>
    </row>
    <row r="59" spans="2:30" s="51" customFormat="1" ht="15.75">
      <c r="B59" s="183" t="str">
        <f>Translation!A124</f>
        <v>Electricidad</v>
      </c>
      <c r="C59" s="232">
        <v>62500</v>
      </c>
      <c r="D59" s="232"/>
      <c r="E59" s="232"/>
      <c r="F59" s="232"/>
      <c r="G59" s="232"/>
      <c r="H59" s="232"/>
      <c r="I59" s="59">
        <f>SUM(C59:H59)</f>
        <v>62500</v>
      </c>
      <c r="J59" s="232">
        <v>0</v>
      </c>
      <c r="K59" s="232">
        <v>411</v>
      </c>
      <c r="L59" s="232">
        <v>0</v>
      </c>
      <c r="M59" s="232">
        <v>0</v>
      </c>
      <c r="N59" s="232">
        <v>0</v>
      </c>
      <c r="O59" s="232">
        <v>0</v>
      </c>
      <c r="P59" s="232">
        <v>0</v>
      </c>
      <c r="Q59" s="232">
        <v>0</v>
      </c>
      <c r="R59" s="59">
        <f>SUM(J59:Q59)</f>
        <v>411</v>
      </c>
      <c r="S59" s="59">
        <f>I59+R59</f>
        <v>62911</v>
      </c>
      <c r="T59" s="232"/>
      <c r="U59" s="232"/>
      <c r="V59" s="59">
        <f>-T59</f>
        <v>0</v>
      </c>
      <c r="W59" s="232"/>
      <c r="X59" s="232"/>
      <c r="Y59" s="232"/>
      <c r="Z59" s="232"/>
      <c r="AA59" s="184">
        <f>$C$49+$C$50+$C$51</f>
        <v>0</v>
      </c>
      <c r="AB59" s="59">
        <f>-SUM(W59)+SUM(X59:Y59)-SUM(Z59:AA59)</f>
        <v>0</v>
      </c>
      <c r="AC59" s="64">
        <f>S59+V59+AB59</f>
        <v>62911</v>
      </c>
      <c r="AD59" s="185">
        <f>AC59-C48</f>
        <v>4617.731</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62500</v>
      </c>
      <c r="D62" s="53">
        <f t="shared" si="17"/>
        <v>0</v>
      </c>
      <c r="E62" s="53">
        <f t="shared" si="17"/>
        <v>0</v>
      </c>
      <c r="F62" s="53">
        <f t="shared" si="17"/>
        <v>0</v>
      </c>
      <c r="G62" s="53">
        <f t="shared" si="17"/>
        <v>0</v>
      </c>
      <c r="H62" s="53">
        <f t="shared" si="17"/>
        <v>0</v>
      </c>
      <c r="I62" s="53">
        <f t="shared" si="17"/>
        <v>62500</v>
      </c>
      <c r="J62" s="53">
        <f t="shared" si="17"/>
        <v>0</v>
      </c>
      <c r="K62" s="53">
        <f t="shared" si="17"/>
        <v>411</v>
      </c>
      <c r="L62" s="53">
        <f t="shared" si="17"/>
        <v>0</v>
      </c>
      <c r="M62" s="53">
        <f t="shared" si="17"/>
        <v>0</v>
      </c>
      <c r="N62" s="53">
        <f t="shared" si="17"/>
        <v>0</v>
      </c>
      <c r="O62" s="53">
        <f t="shared" si="17"/>
        <v>0</v>
      </c>
      <c r="P62" s="53">
        <f t="shared" si="17"/>
        <v>0</v>
      </c>
      <c r="Q62" s="53">
        <f t="shared" si="17"/>
        <v>0</v>
      </c>
      <c r="R62" s="53">
        <f t="shared" si="17"/>
        <v>411</v>
      </c>
      <c r="S62" s="53">
        <f t="shared" si="17"/>
        <v>62911</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62911</v>
      </c>
      <c r="AD62" s="53">
        <f t="shared" si="17"/>
        <v>4617.731</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5" t="str">
        <f>Translation!A121</f>
        <v>PRODUCCIÓN DEL SECTOR</v>
      </c>
      <c r="C66" s="273" t="str">
        <f>Translation!A143</f>
        <v>Fuente de energía primaria</v>
      </c>
      <c r="D66" s="274"/>
      <c r="E66" s="274"/>
      <c r="F66" s="274"/>
      <c r="G66" s="274"/>
      <c r="H66" s="274"/>
      <c r="I66" s="274"/>
      <c r="J66" s="274"/>
      <c r="K66" s="274"/>
      <c r="L66" s="274"/>
      <c r="M66" s="274"/>
      <c r="N66" s="274"/>
      <c r="O66" s="274"/>
      <c r="P66" s="274"/>
      <c r="Q66" s="274"/>
      <c r="R66" s="274"/>
      <c r="S66" s="275"/>
      <c r="T66" s="288"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6"/>
      <c r="C67" s="273" t="str">
        <f>Translation!A99</f>
        <v>Los combustibles fósiles</v>
      </c>
      <c r="D67" s="274"/>
      <c r="E67" s="274"/>
      <c r="F67" s="274"/>
      <c r="G67" s="274"/>
      <c r="H67" s="274"/>
      <c r="I67" s="275"/>
      <c r="J67" s="273" t="str">
        <f>Translation!A108</f>
        <v>Fuentes de energía renovables</v>
      </c>
      <c r="K67" s="274"/>
      <c r="L67" s="274"/>
      <c r="M67" s="274"/>
      <c r="N67" s="274"/>
      <c r="O67" s="274"/>
      <c r="P67" s="274"/>
      <c r="Q67" s="274"/>
      <c r="R67" s="275"/>
      <c r="S67" s="291" t="str">
        <f>Translation!A119</f>
        <v>Total</v>
      </c>
      <c r="T67" s="289"/>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91"/>
      <c r="T68" s="290"/>
      <c r="U68" s="57"/>
      <c r="V68" s="57"/>
      <c r="W68" s="68"/>
      <c r="X68" s="57"/>
      <c r="Y68" s="57"/>
      <c r="Z68" s="57"/>
      <c r="AA68" s="57"/>
      <c r="AB68" s="57"/>
      <c r="AC68" s="57"/>
      <c r="AD68" s="57"/>
      <c r="AE68" s="57"/>
    </row>
    <row r="69" spans="2:31" s="51" customFormat="1" ht="15.75">
      <c r="B69" s="183" t="str">
        <f>Translation!A124</f>
        <v>Electricidad</v>
      </c>
      <c r="C69" s="232">
        <v>169800</v>
      </c>
      <c r="D69" s="232"/>
      <c r="E69" s="232"/>
      <c r="F69" s="232"/>
      <c r="G69" s="232"/>
      <c r="H69" s="232"/>
      <c r="I69" s="59">
        <f>SUM(C69:H69)</f>
        <v>169800</v>
      </c>
      <c r="J69" s="75">
        <f>J59</f>
        <v>0</v>
      </c>
      <c r="K69" s="75">
        <f aca="true" t="shared" si="18" ref="K69:P69">K59</f>
        <v>411</v>
      </c>
      <c r="L69" s="75">
        <f t="shared" si="18"/>
        <v>0</v>
      </c>
      <c r="M69" s="75">
        <f t="shared" si="18"/>
        <v>0</v>
      </c>
      <c r="N69" s="75">
        <f t="shared" si="18"/>
        <v>0</v>
      </c>
      <c r="O69" s="232"/>
      <c r="P69" s="75">
        <f t="shared" si="18"/>
        <v>0</v>
      </c>
      <c r="Q69" s="75"/>
      <c r="R69" s="59">
        <f>SUM(J69:Q69)</f>
        <v>411</v>
      </c>
      <c r="S69" s="59">
        <f>I69+R69</f>
        <v>170211</v>
      </c>
      <c r="T69" s="71">
        <f>S69-AC59+AB59</f>
        <v>107300</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169800</v>
      </c>
      <c r="D72" s="53">
        <f t="shared" si="20"/>
        <v>0</v>
      </c>
      <c r="E72" s="53">
        <f t="shared" si="20"/>
        <v>0</v>
      </c>
      <c r="F72" s="53">
        <f t="shared" si="20"/>
        <v>0</v>
      </c>
      <c r="G72" s="53">
        <f t="shared" si="20"/>
        <v>0</v>
      </c>
      <c r="H72" s="53">
        <f t="shared" si="20"/>
        <v>0</v>
      </c>
      <c r="I72" s="53">
        <f t="shared" si="20"/>
        <v>169800</v>
      </c>
      <c r="J72" s="53">
        <f t="shared" si="20"/>
        <v>0</v>
      </c>
      <c r="K72" s="53">
        <f t="shared" si="20"/>
        <v>411</v>
      </c>
      <c r="L72" s="53">
        <f t="shared" si="20"/>
        <v>0</v>
      </c>
      <c r="M72" s="53">
        <f t="shared" si="20"/>
        <v>0</v>
      </c>
      <c r="N72" s="53">
        <f t="shared" si="20"/>
        <v>0</v>
      </c>
      <c r="O72" s="53">
        <f t="shared" si="20"/>
        <v>0</v>
      </c>
      <c r="P72" s="53">
        <f t="shared" si="20"/>
        <v>0</v>
      </c>
      <c r="Q72" s="53">
        <f t="shared" si="20"/>
        <v>0</v>
      </c>
      <c r="R72" s="53">
        <f t="shared" si="20"/>
        <v>411</v>
      </c>
      <c r="S72" s="53">
        <f t="shared" si="20"/>
        <v>170211</v>
      </c>
      <c r="T72" s="71">
        <f>S72-AC62+AB62</f>
        <v>107300</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13" t="str">
        <f>Translation!A123</f>
        <v>Productos energéticos</v>
      </c>
      <c r="C76" s="270" t="str">
        <f>Translation!A143</f>
        <v>Fuente de energía primaria</v>
      </c>
      <c r="D76" s="271"/>
      <c r="E76" s="271"/>
      <c r="F76" s="271"/>
      <c r="G76" s="271"/>
      <c r="H76" s="271"/>
      <c r="I76" s="271"/>
      <c r="J76" s="271"/>
      <c r="K76" s="271"/>
      <c r="L76" s="271"/>
      <c r="M76" s="271"/>
      <c r="N76" s="271"/>
      <c r="O76" s="271"/>
      <c r="P76" s="271"/>
      <c r="Q76" s="271"/>
      <c r="R76" s="271"/>
      <c r="S76" s="271"/>
      <c r="T76" s="271"/>
      <c r="U76" s="271"/>
      <c r="V76" s="271"/>
      <c r="W76" s="271"/>
      <c r="X76" s="271"/>
      <c r="Y76" s="272"/>
    </row>
    <row r="77" spans="2:25" s="51" customFormat="1" ht="15" customHeight="1">
      <c r="B77" s="314"/>
      <c r="C77" s="270" t="str">
        <f>Translation!A99</f>
        <v>Los combustibles fósiles</v>
      </c>
      <c r="D77" s="271"/>
      <c r="E77" s="271"/>
      <c r="F77" s="271"/>
      <c r="G77" s="271"/>
      <c r="H77" s="271"/>
      <c r="I77" s="272"/>
      <c r="J77" s="270" t="str">
        <f>Translation!A108</f>
        <v>Fuentes de energía renovables</v>
      </c>
      <c r="K77" s="271"/>
      <c r="L77" s="271"/>
      <c r="M77" s="271"/>
      <c r="N77" s="271"/>
      <c r="O77" s="271"/>
      <c r="P77" s="271"/>
      <c r="Q77" s="271"/>
      <c r="R77" s="272"/>
      <c r="S77" s="292" t="str">
        <f>Translation!A124</f>
        <v>Electricidad</v>
      </c>
      <c r="T77" s="293"/>
      <c r="U77" s="293"/>
      <c r="V77" s="294"/>
      <c r="W77" s="70" t="str">
        <f>Translation!A125</f>
        <v>Calor</v>
      </c>
      <c r="X77" s="70" t="str">
        <f>Translation!A126</f>
        <v>Frío</v>
      </c>
      <c r="Y77" s="295" t="str">
        <f>Translation!A119</f>
        <v>Total</v>
      </c>
    </row>
    <row r="78" spans="2:25" s="51" customFormat="1" ht="46.5" customHeight="1">
      <c r="B78" s="315"/>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6"/>
    </row>
    <row r="79" spans="2:25" s="51" customFormat="1" ht="15.75">
      <c r="B79" s="107" t="str">
        <f>Translation!A119</f>
        <v>Total</v>
      </c>
      <c r="C79" s="184">
        <f aca="true" t="shared" si="21" ref="C79:H79">G48+C72</f>
        <v>173724.07731041653</v>
      </c>
      <c r="D79" s="184">
        <f t="shared" si="21"/>
        <v>78011.34333169417</v>
      </c>
      <c r="E79" s="184">
        <f t="shared" si="21"/>
        <v>50693.37653103571</v>
      </c>
      <c r="F79" s="184">
        <f t="shared" si="21"/>
        <v>12980.7055</v>
      </c>
      <c r="G79" s="184">
        <f t="shared" si="21"/>
        <v>0</v>
      </c>
      <c r="H79" s="184">
        <f t="shared" si="21"/>
        <v>0</v>
      </c>
      <c r="I79" s="53">
        <f>SUM(C79:H79)</f>
        <v>315409.5026731464</v>
      </c>
      <c r="J79" s="184">
        <f aca="true" t="shared" si="22" ref="J79:O79">N48+J72</f>
        <v>0</v>
      </c>
      <c r="K79" s="184">
        <f t="shared" si="22"/>
        <v>411</v>
      </c>
      <c r="L79" s="184">
        <f t="shared" si="22"/>
        <v>1439.0697674418607</v>
      </c>
      <c r="M79" s="184">
        <f t="shared" si="22"/>
        <v>0</v>
      </c>
      <c r="N79" s="184">
        <f t="shared" si="22"/>
        <v>0</v>
      </c>
      <c r="O79" s="184">
        <f t="shared" si="22"/>
        <v>0</v>
      </c>
      <c r="P79" s="184">
        <f>P72</f>
        <v>0</v>
      </c>
      <c r="Q79" s="184">
        <f>Q72</f>
        <v>0</v>
      </c>
      <c r="R79" s="53">
        <f>SUM(J79:Q79)</f>
        <v>1850.0697674418607</v>
      </c>
      <c r="S79" s="184">
        <f>Y62</f>
        <v>0</v>
      </c>
      <c r="T79" s="184">
        <f>Z62</f>
        <v>0</v>
      </c>
      <c r="U79" s="184">
        <f>$C$49+$C$50+$C$51</f>
        <v>0</v>
      </c>
      <c r="V79" s="53">
        <f>S79-T79-U79</f>
        <v>0</v>
      </c>
      <c r="W79" s="184">
        <f>$D$49+$D$50+$D$51</f>
        <v>0</v>
      </c>
      <c r="X79" s="184">
        <f>$E$49+$E$50+$E$51</f>
        <v>0</v>
      </c>
      <c r="Y79" s="53">
        <f>I79+R79+V79-W79-X79</f>
        <v>317259.5724405882</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5" t="str">
        <f>Translation!A121</f>
        <v>PRODUCCIÓN DEL SECTOR</v>
      </c>
      <c r="C83" s="273" t="str">
        <f>Translation!A143</f>
        <v>Fuente de energía primaria</v>
      </c>
      <c r="D83" s="274"/>
      <c r="E83" s="274"/>
      <c r="F83" s="274"/>
      <c r="G83" s="274"/>
      <c r="H83" s="274"/>
      <c r="I83" s="274"/>
      <c r="J83" s="274"/>
      <c r="K83" s="274"/>
      <c r="L83" s="274"/>
      <c r="M83" s="274"/>
      <c r="N83" s="274"/>
      <c r="O83" s="274"/>
      <c r="P83" s="274"/>
      <c r="Q83" s="274"/>
      <c r="R83" s="274"/>
      <c r="S83" s="275"/>
      <c r="T83" s="68"/>
      <c r="V83" s="57"/>
      <c r="W83" s="57"/>
      <c r="X83" s="68"/>
      <c r="Y83" s="57"/>
      <c r="Z83" s="57"/>
      <c r="AA83" s="57"/>
      <c r="AB83" s="57"/>
      <c r="AC83" s="57"/>
      <c r="AD83" s="57"/>
      <c r="AE83" s="57"/>
      <c r="AF83" s="57"/>
    </row>
    <row r="84" spans="2:32" s="51" customFormat="1" ht="15" customHeight="1">
      <c r="B84" s="296"/>
      <c r="C84" s="273" t="str">
        <f>Translation!A99</f>
        <v>Los combustibles fósiles</v>
      </c>
      <c r="D84" s="274"/>
      <c r="E84" s="274"/>
      <c r="F84" s="274"/>
      <c r="G84" s="274"/>
      <c r="H84" s="274"/>
      <c r="I84" s="275"/>
      <c r="J84" s="273" t="str">
        <f>Translation!A108</f>
        <v>Fuentes de energía renovables</v>
      </c>
      <c r="K84" s="274"/>
      <c r="L84" s="274"/>
      <c r="M84" s="274"/>
      <c r="N84" s="274"/>
      <c r="O84" s="274"/>
      <c r="P84" s="274"/>
      <c r="Q84" s="274"/>
      <c r="R84" s="275"/>
      <c r="S84" s="291"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91"/>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0.36808009422850413</v>
      </c>
      <c r="D86" s="186" t="str">
        <f t="shared" si="23"/>
        <v>-</v>
      </c>
      <c r="E86" s="186" t="str">
        <f t="shared" si="23"/>
        <v>-</v>
      </c>
      <c r="F86" s="186" t="str">
        <f t="shared" si="23"/>
        <v>-</v>
      </c>
      <c r="G86" s="186" t="str">
        <f t="shared" si="23"/>
        <v>-</v>
      </c>
      <c r="H86" s="186" t="str">
        <f t="shared" si="23"/>
        <v>-</v>
      </c>
      <c r="I86" s="67">
        <f t="shared" si="23"/>
        <v>0.36808009422850413</v>
      </c>
      <c r="J86" s="186" t="str">
        <f t="shared" si="23"/>
        <v>-</v>
      </c>
      <c r="K86" s="186">
        <f t="shared" si="23"/>
        <v>1</v>
      </c>
      <c r="L86" s="186" t="str">
        <f t="shared" si="23"/>
        <v>-</v>
      </c>
      <c r="M86" s="186" t="str">
        <f t="shared" si="23"/>
        <v>-</v>
      </c>
      <c r="N86" s="186" t="str">
        <f t="shared" si="23"/>
        <v>-</v>
      </c>
      <c r="O86" s="186" t="str">
        <f t="shared" si="23"/>
        <v>-</v>
      </c>
      <c r="P86" s="186" t="str">
        <f t="shared" si="23"/>
        <v>-</v>
      </c>
      <c r="Q86" s="186" t="s">
        <v>975</v>
      </c>
      <c r="R86" s="67">
        <f aca="true" t="shared" si="24" ref="R86:S88">IF(R69&gt;0,R59/R69,"-")</f>
        <v>1</v>
      </c>
      <c r="S86" s="67">
        <f t="shared" si="24"/>
        <v>0.3696059596618315</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86" t="str">
        <f>Translation!A56</f>
        <v>La demanda del sector</v>
      </c>
      <c r="C92" s="278" t="str">
        <f>Translation!A94</f>
        <v>ENERGÍA PARA EL USO FINAL</v>
      </c>
      <c r="D92" s="279"/>
      <c r="E92" s="279"/>
      <c r="F92" s="279"/>
      <c r="G92" s="279"/>
      <c r="H92" s="279"/>
      <c r="I92" s="279"/>
      <c r="J92" s="279"/>
      <c r="K92" s="279"/>
      <c r="L92" s="279"/>
      <c r="M92" s="279"/>
      <c r="N92" s="279"/>
      <c r="O92" s="279"/>
      <c r="P92" s="279"/>
      <c r="Q92" s="279"/>
      <c r="R92" s="279"/>
      <c r="S92" s="279"/>
      <c r="T92" s="279"/>
      <c r="U92" s="280"/>
    </row>
    <row r="93" spans="2:21" s="51" customFormat="1" ht="18" customHeight="1">
      <c r="B93" s="287"/>
      <c r="C93" s="278" t="str">
        <f>Translation!A95</f>
        <v>Servicios centralizados de energía</v>
      </c>
      <c r="D93" s="279"/>
      <c r="E93" s="279"/>
      <c r="F93" s="280"/>
      <c r="G93" s="278" t="str">
        <f>Translation!A99</f>
        <v>Los combustibles fósiles</v>
      </c>
      <c r="H93" s="279"/>
      <c r="I93" s="279"/>
      <c r="J93" s="279"/>
      <c r="K93" s="279"/>
      <c r="L93" s="279"/>
      <c r="M93" s="280"/>
      <c r="N93" s="278" t="str">
        <f>Translation!A106</f>
        <v>Fuentes de energía renovables (excluyendo electricidad y calor vendidos a redes públicas)</v>
      </c>
      <c r="O93" s="279"/>
      <c r="P93" s="279"/>
      <c r="Q93" s="279"/>
      <c r="R93" s="279"/>
      <c r="S93" s="279"/>
      <c r="T93" s="280"/>
      <c r="U93" s="281"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3"/>
    </row>
    <row r="95" spans="1:21" s="21" customFormat="1" ht="15.75">
      <c r="A95" s="22"/>
      <c r="B95" s="66" t="str">
        <f>Translation!A60</f>
        <v>RESIDENCIAL</v>
      </c>
      <c r="C95" s="64">
        <f>SUM(C96:C104)</f>
        <v>22386.805585773553</v>
      </c>
      <c r="D95" s="64">
        <f>SUM(D96:D104)</f>
        <v>0</v>
      </c>
      <c r="E95" s="64">
        <f>SUM(E96:E104)</f>
        <v>0</v>
      </c>
      <c r="F95" s="64">
        <f aca="true" t="shared" si="27" ref="F95:F126">SUM(C95:E95)</f>
        <v>22386.805585773553</v>
      </c>
      <c r="G95" s="64">
        <f aca="true" t="shared" si="28" ref="G95:L95">SUM(G96:G104)</f>
        <v>0</v>
      </c>
      <c r="H95" s="64">
        <f t="shared" si="28"/>
        <v>10.870793341719555</v>
      </c>
      <c r="I95" s="64">
        <f t="shared" si="28"/>
        <v>0</v>
      </c>
      <c r="J95" s="64">
        <f t="shared" si="28"/>
        <v>3090.10704</v>
      </c>
      <c r="K95" s="64">
        <f t="shared" si="28"/>
        <v>0</v>
      </c>
      <c r="L95" s="64">
        <f t="shared" si="28"/>
        <v>0</v>
      </c>
      <c r="M95" s="64">
        <f aca="true" t="shared" si="29" ref="M95:M126">SUM(G95:L95)</f>
        <v>3100.9778333417194</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25487.783419115272</v>
      </c>
    </row>
    <row r="96" spans="1:21" s="21" customFormat="1" ht="15.75">
      <c r="A96" s="22"/>
      <c r="B96" s="181" t="str">
        <f>Translation!A61</f>
        <v>Agua caliente</v>
      </c>
      <c r="C96" s="75">
        <f aca="true" t="shared" si="33" ref="C96:C104">IF(AND(C$48&gt;0,($S$133+$V$143)&gt;0),($S$133+$V$143)/C$48,0)*C18</f>
        <v>3089.3791708367503</v>
      </c>
      <c r="D96" s="75">
        <f aca="true" t="shared" si="34" ref="D96:D104">IF(AND(D$48&gt;0,$S$134&gt;0),($S$134)/D$48,0)*D18</f>
        <v>0</v>
      </c>
      <c r="E96" s="75">
        <f aca="true" t="shared" si="35" ref="E96:E104">IF(AND(E$48&gt;0,$S$135&gt;0),($S$135)/E$48,0)*E18</f>
        <v>0</v>
      </c>
      <c r="F96" s="64">
        <f t="shared" si="27"/>
        <v>3089.3791708367503</v>
      </c>
      <c r="G96" s="75">
        <f>'CO2 factors'!C$7*G18</f>
        <v>0</v>
      </c>
      <c r="H96" s="75">
        <f>'CO2 factors'!D$7*H18</f>
        <v>0</v>
      </c>
      <c r="I96" s="75">
        <f>'CO2 factors'!E$7*I18</f>
        <v>0</v>
      </c>
      <c r="J96" s="75">
        <f>'CO2 factors'!F$7*J18</f>
        <v>1574.312954851684</v>
      </c>
      <c r="K96" s="75">
        <f>'CO2 factors'!G$7*K18</f>
        <v>0</v>
      </c>
      <c r="L96" s="75">
        <f>'CO2 factors'!H$7*L18</f>
        <v>0</v>
      </c>
      <c r="M96" s="64">
        <f t="shared" si="29"/>
        <v>1574.312954851684</v>
      </c>
      <c r="N96" s="75">
        <f>'CO2 factors'!J$7*N18</f>
        <v>0</v>
      </c>
      <c r="O96" s="75">
        <f>'CO2 factors'!K$7*O18</f>
        <v>0</v>
      </c>
      <c r="P96" s="75">
        <f>'CO2 factors'!L$7*P18</f>
        <v>0</v>
      </c>
      <c r="Q96" s="75">
        <f>'CO2 factors'!M$7*Q18</f>
        <v>0</v>
      </c>
      <c r="R96" s="75">
        <f>'CO2 factors'!N$7*R18</f>
        <v>0</v>
      </c>
      <c r="S96" s="75">
        <f>'CO2 factors'!O$7*S18</f>
        <v>0</v>
      </c>
      <c r="T96" s="64">
        <f t="shared" si="31"/>
        <v>0</v>
      </c>
      <c r="U96" s="64">
        <f t="shared" si="32"/>
        <v>4663.692125688434</v>
      </c>
    </row>
    <row r="97" spans="1:21" s="21" customFormat="1" ht="15.75">
      <c r="A97" s="22"/>
      <c r="B97" s="181" t="str">
        <f>Translation!A62</f>
        <v>Calefacción y refrigeración</v>
      </c>
      <c r="C97" s="75">
        <f t="shared" si="33"/>
        <v>761.1513899163007</v>
      </c>
      <c r="D97" s="75">
        <f t="shared" si="34"/>
        <v>0</v>
      </c>
      <c r="E97" s="75">
        <f t="shared" si="35"/>
        <v>0</v>
      </c>
      <c r="F97" s="64">
        <f t="shared" si="27"/>
        <v>761.1513899163007</v>
      </c>
      <c r="G97" s="75">
        <f>'CO2 factors'!C$7*G19</f>
        <v>0</v>
      </c>
      <c r="H97" s="75">
        <f>'CO2 factors'!D$7*H19</f>
        <v>10.870793341719555</v>
      </c>
      <c r="I97" s="75">
        <f>'CO2 factors'!E$7*I19</f>
        <v>0</v>
      </c>
      <c r="J97" s="75">
        <f>'CO2 factors'!F$7*J19</f>
        <v>38.839957767722474</v>
      </c>
      <c r="K97" s="75">
        <f>'CO2 factors'!G$7*K19</f>
        <v>0</v>
      </c>
      <c r="L97" s="75">
        <f>'CO2 factors'!H$7*L19</f>
        <v>0</v>
      </c>
      <c r="M97" s="64">
        <f t="shared" si="29"/>
        <v>49.71075110944203</v>
      </c>
      <c r="N97" s="75">
        <f>'CO2 factors'!J$7*N19</f>
        <v>0</v>
      </c>
      <c r="O97" s="75">
        <f>'CO2 factors'!K$7*O19</f>
        <v>0</v>
      </c>
      <c r="P97" s="75">
        <f>'CO2 factors'!L$7*P19</f>
        <v>0</v>
      </c>
      <c r="Q97" s="75">
        <f>'CO2 factors'!M$7*Q19</f>
        <v>0</v>
      </c>
      <c r="R97" s="75">
        <f>'CO2 factors'!N$7*R19</f>
        <v>0</v>
      </c>
      <c r="S97" s="75">
        <f>'CO2 factors'!O$7*S19</f>
        <v>0</v>
      </c>
      <c r="T97" s="64">
        <f t="shared" si="31"/>
        <v>0</v>
      </c>
      <c r="U97" s="64">
        <f t="shared" si="32"/>
        <v>810.8621410257427</v>
      </c>
    </row>
    <row r="98" spans="1:21" s="21" customFormat="1" ht="15.75">
      <c r="A98" s="22"/>
      <c r="B98" s="181" t="str">
        <f>Translation!A63</f>
        <v>Iluminación</v>
      </c>
      <c r="C98" s="75">
        <f t="shared" si="33"/>
        <v>3358.0208378660327</v>
      </c>
      <c r="D98" s="75">
        <f t="shared" si="34"/>
        <v>0</v>
      </c>
      <c r="E98" s="75">
        <f t="shared" si="35"/>
        <v>0</v>
      </c>
      <c r="F98" s="64">
        <f t="shared" si="27"/>
        <v>3358.0208378660327</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3358.0208378660327</v>
      </c>
    </row>
    <row r="99" spans="1:21" s="21" customFormat="1" ht="15.75">
      <c r="A99" s="22"/>
      <c r="B99" s="181" t="str">
        <f>Translation!A64</f>
        <v>Cocina</v>
      </c>
      <c r="C99" s="75">
        <f t="shared" si="33"/>
        <v>4880.323617698634</v>
      </c>
      <c r="D99" s="75">
        <f t="shared" si="34"/>
        <v>0</v>
      </c>
      <c r="E99" s="75">
        <f t="shared" si="35"/>
        <v>0</v>
      </c>
      <c r="F99" s="64">
        <f t="shared" si="27"/>
        <v>4880.323617698634</v>
      </c>
      <c r="G99" s="75">
        <f>'CO2 factors'!C$7*G21</f>
        <v>0</v>
      </c>
      <c r="H99" s="75">
        <f>'CO2 factors'!D$7*H21</f>
        <v>0</v>
      </c>
      <c r="I99" s="75">
        <f>'CO2 factors'!E$7*I21</f>
        <v>0</v>
      </c>
      <c r="J99" s="75">
        <f>'CO2 factors'!F$7*J21</f>
        <v>1476.9541273805933</v>
      </c>
      <c r="K99" s="75">
        <f>'CO2 factors'!G$7*K21</f>
        <v>0</v>
      </c>
      <c r="L99" s="75">
        <f>'CO2 factors'!H$7*L21</f>
        <v>0</v>
      </c>
      <c r="M99" s="64">
        <f t="shared" si="29"/>
        <v>1476.9541273805933</v>
      </c>
      <c r="N99" s="75">
        <f>'CO2 factors'!J$7*N21</f>
        <v>0</v>
      </c>
      <c r="O99" s="75">
        <f>'CO2 factors'!K$7*O21</f>
        <v>0</v>
      </c>
      <c r="P99" s="75">
        <f>'CO2 factors'!L$7*P21</f>
        <v>0</v>
      </c>
      <c r="Q99" s="75">
        <f>'CO2 factors'!M$7*Q21</f>
        <v>0</v>
      </c>
      <c r="R99" s="75">
        <f>'CO2 factors'!N$7*R21</f>
        <v>0</v>
      </c>
      <c r="S99" s="75">
        <f>'CO2 factors'!O$7*S21</f>
        <v>0</v>
      </c>
      <c r="T99" s="64">
        <f t="shared" si="31"/>
        <v>0</v>
      </c>
      <c r="U99" s="64">
        <f t="shared" si="32"/>
        <v>6357.277745079227</v>
      </c>
    </row>
    <row r="100" spans="1:21" s="21" customFormat="1" ht="15.75">
      <c r="A100" s="22"/>
      <c r="B100" s="181" t="str">
        <f>Translation!A65</f>
        <v>Refrigerador y congelador</v>
      </c>
      <c r="C100" s="75">
        <f t="shared" si="33"/>
        <v>5596.701396443388</v>
      </c>
      <c r="D100" s="75">
        <f t="shared" si="34"/>
        <v>0</v>
      </c>
      <c r="E100" s="75">
        <f t="shared" si="35"/>
        <v>0</v>
      </c>
      <c r="F100" s="64">
        <f t="shared" si="27"/>
        <v>5596.701396443388</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5596.701396443388</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3469.954865794901</v>
      </c>
      <c r="D103" s="75">
        <f t="shared" si="34"/>
        <v>0</v>
      </c>
      <c r="E103" s="75">
        <f t="shared" si="35"/>
        <v>0</v>
      </c>
      <c r="F103" s="64">
        <f t="shared" si="27"/>
        <v>3469.954865794901</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3469.954865794901</v>
      </c>
    </row>
    <row r="104" spans="1:21" s="21" customFormat="1" ht="15.75">
      <c r="A104" s="22"/>
      <c r="B104" s="181" t="str">
        <f>Translation!A69</f>
        <v>Otros aparatos eléctricos</v>
      </c>
      <c r="C104" s="75">
        <f t="shared" si="33"/>
        <v>1231.2743072175454</v>
      </c>
      <c r="D104" s="75">
        <f t="shared" si="34"/>
        <v>0</v>
      </c>
      <c r="E104" s="75">
        <f t="shared" si="35"/>
        <v>0</v>
      </c>
      <c r="F104" s="64">
        <f t="shared" si="27"/>
        <v>1231.2743072175454</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1231.2743072175454</v>
      </c>
    </row>
    <row r="105" spans="1:21" s="21" customFormat="1" ht="15.75">
      <c r="A105" s="22"/>
      <c r="B105" s="66" t="str">
        <f>Translation!A70</f>
        <v>SECTOR PRIMARIO</v>
      </c>
      <c r="C105" s="64">
        <f>SUM(C106:C107)</f>
        <v>1396.8900216009504</v>
      </c>
      <c r="D105" s="64">
        <f>SUM(D106:D107)</f>
        <v>0</v>
      </c>
      <c r="E105" s="64">
        <f>SUM(E106:E107)</f>
        <v>0</v>
      </c>
      <c r="F105" s="64">
        <f t="shared" si="27"/>
        <v>1396.8900216009504</v>
      </c>
      <c r="G105" s="64">
        <f aca="true" t="shared" si="36" ref="G105:L105">SUM(G106:G107)</f>
        <v>1.742102426605391</v>
      </c>
      <c r="H105" s="64">
        <f t="shared" si="36"/>
        <v>127.48606491501768</v>
      </c>
      <c r="I105" s="64">
        <f t="shared" si="36"/>
        <v>1.1486362359786053</v>
      </c>
      <c r="J105" s="64">
        <f t="shared" si="36"/>
        <v>0</v>
      </c>
      <c r="K105" s="64">
        <f t="shared" si="36"/>
        <v>0</v>
      </c>
      <c r="L105" s="64">
        <f t="shared" si="36"/>
        <v>0</v>
      </c>
      <c r="M105" s="64">
        <f t="shared" si="29"/>
        <v>130.3768035776017</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1527.2668251785522</v>
      </c>
    </row>
    <row r="106" spans="1:21" s="21" customFormat="1" ht="15.75">
      <c r="A106" s="22"/>
      <c r="B106" s="182" t="str">
        <f>Translation!A71</f>
        <v>Agricultura, silvicultura y pesca</v>
      </c>
      <c r="C106" s="75">
        <f>IF(AND(C$48&gt;0,($S$133+$V$143)&gt;0),($S$133+$V$143)/C$48,0)*C28</f>
        <v>1377.2384297473523</v>
      </c>
      <c r="D106" s="75">
        <f>IF(AND(D$48&gt;0,$S$134&gt;0),($S$134)/D$48,0)*D28</f>
        <v>0</v>
      </c>
      <c r="E106" s="75">
        <f>IF(AND(E$48&gt;0,$S$135&gt;0),($S$135)/E$48,0)*E28</f>
        <v>0</v>
      </c>
      <c r="F106" s="64">
        <f t="shared" si="27"/>
        <v>1377.2384297473523</v>
      </c>
      <c r="G106" s="75">
        <f>'CO2 factors'!C$7*G28</f>
        <v>1.742102426605391</v>
      </c>
      <c r="H106" s="75">
        <f>'CO2 factors'!D$7*H28</f>
        <v>127.48606491501768</v>
      </c>
      <c r="I106" s="75">
        <f>'CO2 factors'!E$7*I28</f>
        <v>1.1486362359786053</v>
      </c>
      <c r="J106" s="75">
        <f>'CO2 factors'!F$7*J28</f>
        <v>0</v>
      </c>
      <c r="K106" s="75">
        <f>'CO2 factors'!G$7*K28</f>
        <v>0</v>
      </c>
      <c r="L106" s="75">
        <f>'CO2 factors'!H$7*L28</f>
        <v>0</v>
      </c>
      <c r="M106" s="64">
        <f t="shared" si="29"/>
        <v>130.3768035776017</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1507.615233324954</v>
      </c>
    </row>
    <row r="107" spans="1:21" s="21" customFormat="1" ht="15.75">
      <c r="A107" s="22"/>
      <c r="B107" s="182" t="str">
        <f>Translation!A72</f>
        <v>Minas y canteras</v>
      </c>
      <c r="C107" s="75">
        <f>IF(AND(C$48&gt;0,($S$133+$V$143)&gt;0),($S$133+$V$143)/C$48,0)*C29</f>
        <v>19.65159185359806</v>
      </c>
      <c r="D107" s="75">
        <f>IF(AND(D$48&gt;0,$S$134&gt;0),($S$134)/D$48,0)*D29</f>
        <v>0</v>
      </c>
      <c r="E107" s="75">
        <f>IF(AND(E$48&gt;0,$S$135&gt;0),($S$135)/E$48,0)*E29</f>
        <v>0</v>
      </c>
      <c r="F107" s="64">
        <f t="shared" si="27"/>
        <v>19.65159185359806</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19.65159185359806</v>
      </c>
    </row>
    <row r="108" spans="1:21" s="21" customFormat="1" ht="15.75">
      <c r="A108" s="22"/>
      <c r="B108" s="61" t="str">
        <f>Translation!A73</f>
        <v>SECTOR SECUNDARIO</v>
      </c>
      <c r="C108" s="64">
        <f>SUM(C109:C111)</f>
        <v>537.9185434633972</v>
      </c>
      <c r="D108" s="64">
        <f>SUM(D109:D111)</f>
        <v>0</v>
      </c>
      <c r="E108" s="64">
        <f>SUM(E109:E111)</f>
        <v>0</v>
      </c>
      <c r="F108" s="64">
        <f t="shared" si="27"/>
        <v>537.9185434633972</v>
      </c>
      <c r="G108" s="64">
        <f aca="true" t="shared" si="38" ref="G108:L108">SUM(G109:G111)</f>
        <v>1044.5646149925924</v>
      </c>
      <c r="H108" s="64">
        <f t="shared" si="38"/>
        <v>4778.369049294294</v>
      </c>
      <c r="I108" s="64">
        <f t="shared" si="38"/>
        <v>4.697101750698225</v>
      </c>
      <c r="J108" s="64">
        <f t="shared" si="38"/>
        <v>0</v>
      </c>
      <c r="K108" s="64">
        <f t="shared" si="38"/>
        <v>0</v>
      </c>
      <c r="L108" s="64">
        <f t="shared" si="38"/>
        <v>0</v>
      </c>
      <c r="M108" s="64">
        <f t="shared" si="29"/>
        <v>5827.630766037585</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6365.549309500982</v>
      </c>
    </row>
    <row r="109" spans="1:21" s="21" customFormat="1" ht="15.75">
      <c r="A109" s="22"/>
      <c r="B109" s="182" t="str">
        <f>Translation!A74</f>
        <v>Fabricación</v>
      </c>
      <c r="C109" s="75">
        <f>IF(AND(C$48&gt;0,($S$133+$V$143)&gt;0),($S$133+$V$143)/C$48,0)*C31</f>
        <v>248.65631099878792</v>
      </c>
      <c r="D109" s="75">
        <f>IF(AND(D$48&gt;0,$S$134&gt;0),($S$134)/D$48,0)*D31</f>
        <v>0</v>
      </c>
      <c r="E109" s="75">
        <f>IF(AND(E$48&gt;0,$S$135&gt;0),($S$135)/E$48,0)*E31</f>
        <v>0</v>
      </c>
      <c r="F109" s="64">
        <f t="shared" si="27"/>
        <v>248.65631099878792</v>
      </c>
      <c r="G109" s="75">
        <f>'CO2 factors'!C$7*G31</f>
        <v>747.8711709537974</v>
      </c>
      <c r="H109" s="75">
        <f>'CO2 factors'!D$7*H31</f>
        <v>2728.5825238188663</v>
      </c>
      <c r="I109" s="75">
        <f>'CO2 factors'!E$7*I31</f>
        <v>2.502386085524819</v>
      </c>
      <c r="J109" s="75">
        <f>'CO2 factors'!F$7*J31</f>
        <v>0</v>
      </c>
      <c r="K109" s="75">
        <f>'CO2 factors'!G$7*K31</f>
        <v>0</v>
      </c>
      <c r="L109" s="75">
        <f>'CO2 factors'!H$7*L31</f>
        <v>0</v>
      </c>
      <c r="M109" s="64">
        <f t="shared" si="29"/>
        <v>3478.9560808581887</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3727.6123918569765</v>
      </c>
    </row>
    <row r="110" spans="1:21" s="21" customFormat="1" ht="30">
      <c r="A110" s="22"/>
      <c r="B110" s="182" t="str">
        <f>Translation!A75</f>
        <v>Agua potable, alcantarillado, gestión de residuos y descontaminación</v>
      </c>
      <c r="C110" s="75">
        <f>IF(AND(C$48&gt;0,($S$133+$V$143)&gt;0),($S$133+$V$143)/C$48,0)*C32</f>
        <v>0</v>
      </c>
      <c r="D110" s="75">
        <f>IF(AND(D$48&gt;0,$S$134&gt;0),($S$134)/D$48,0)*D32</f>
        <v>0</v>
      </c>
      <c r="E110" s="75">
        <f>IF(AND(E$48&gt;0,$S$135&gt;0),($S$135)/E$48,0)*E32</f>
        <v>0</v>
      </c>
      <c r="F110" s="64">
        <f t="shared" si="27"/>
        <v>0</v>
      </c>
      <c r="G110" s="75">
        <f>'CO2 factors'!C$7*G32</f>
        <v>0</v>
      </c>
      <c r="H110" s="75">
        <f>'CO2 factors'!D$7*H32</f>
        <v>30.47363512029181</v>
      </c>
      <c r="I110" s="75">
        <f>'CO2 factors'!E$7*I32</f>
        <v>0</v>
      </c>
      <c r="J110" s="75">
        <f>'CO2 factors'!F$7*J32</f>
        <v>0</v>
      </c>
      <c r="K110" s="75">
        <f>'CO2 factors'!G$7*K32</f>
        <v>0</v>
      </c>
      <c r="L110" s="75">
        <f>'CO2 factors'!H$7*L32</f>
        <v>0</v>
      </c>
      <c r="M110" s="64">
        <f t="shared" si="29"/>
        <v>30.47363512029181</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30.47363512029181</v>
      </c>
    </row>
    <row r="111" spans="1:21" s="21" customFormat="1" ht="15.75">
      <c r="A111" s="22"/>
      <c r="B111" s="182" t="str">
        <f>Translation!A76</f>
        <v>Construcción</v>
      </c>
      <c r="C111" s="75">
        <f>IF(AND(C$48&gt;0,($S$133+$V$143)&gt;0),($S$133+$V$143)/C$48,0)*C33</f>
        <v>289.26223246460927</v>
      </c>
      <c r="D111" s="75">
        <f>IF(AND(D$48&gt;0,$S$134&gt;0),($S$134)/D$48,0)*D33</f>
        <v>0</v>
      </c>
      <c r="E111" s="75">
        <f>IF(AND(E$48&gt;0,$S$135&gt;0),($S$135)/E$48,0)*E33</f>
        <v>0</v>
      </c>
      <c r="F111" s="64">
        <f t="shared" si="27"/>
        <v>289.26223246460927</v>
      </c>
      <c r="G111" s="75">
        <f>'CO2 factors'!C$7*G33</f>
        <v>296.69344403879506</v>
      </c>
      <c r="H111" s="75">
        <f>'CO2 factors'!D$7*H33</f>
        <v>2019.3128903551362</v>
      </c>
      <c r="I111" s="75">
        <f>'CO2 factors'!E$7*I33</f>
        <v>2.194715665173407</v>
      </c>
      <c r="J111" s="75">
        <f>'CO2 factors'!F$7*J33</f>
        <v>0</v>
      </c>
      <c r="K111" s="75">
        <f>'CO2 factors'!G$7*K33</f>
        <v>0</v>
      </c>
      <c r="L111" s="75">
        <f>'CO2 factors'!H$7*L33</f>
        <v>0</v>
      </c>
      <c r="M111" s="64">
        <f t="shared" si="29"/>
        <v>2318.201050059105</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2607.463282523714</v>
      </c>
    </row>
    <row r="112" spans="1:21" s="21" customFormat="1" ht="15.75">
      <c r="A112" s="22"/>
      <c r="B112" s="61" t="str">
        <f>Translation!A77</f>
        <v>SECTOR TERCIARIO</v>
      </c>
      <c r="C112" s="64">
        <f>SUM(C113:C120)</f>
        <v>23037.258566487326</v>
      </c>
      <c r="D112" s="64">
        <f>SUM(D113:D120)</f>
        <v>0</v>
      </c>
      <c r="E112" s="64">
        <f>SUM(E113:E120)</f>
        <v>0</v>
      </c>
      <c r="F112" s="64">
        <f t="shared" si="27"/>
        <v>23037.258566487326</v>
      </c>
      <c r="G112" s="64">
        <f aca="true" t="shared" si="40" ref="G112:L112">SUM(G113:G120)</f>
        <v>48.510852187011665</v>
      </c>
      <c r="H112" s="64">
        <f t="shared" si="40"/>
        <v>1485.15516710136</v>
      </c>
      <c r="I112" s="64">
        <f t="shared" si="40"/>
        <v>5.968806154817396</v>
      </c>
      <c r="J112" s="64">
        <f t="shared" si="40"/>
        <v>25.262279999999997</v>
      </c>
      <c r="K112" s="64">
        <f t="shared" si="40"/>
        <v>0</v>
      </c>
      <c r="L112" s="64">
        <f t="shared" si="40"/>
        <v>0</v>
      </c>
      <c r="M112" s="64">
        <f t="shared" si="29"/>
        <v>1564.8971054431888</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24602.155671930515</v>
      </c>
    </row>
    <row r="113" spans="1:21" s="21" customFormat="1" ht="30">
      <c r="A113" s="22"/>
      <c r="B113" s="182" t="str">
        <f>Translation!A78</f>
        <v>Comercio al por mayor y al por menor, reparación de vehículos de motor y motocicletas</v>
      </c>
      <c r="C113" s="75">
        <f aca="true" t="shared" si="42" ref="C113:C120">IF(AND(C$48&gt;0,($S$133+$V$143)&gt;0),($S$133+$V$143)/C$48,0)*C35</f>
        <v>4217.206743550444</v>
      </c>
      <c r="D113" s="75">
        <f aca="true" t="shared" si="43" ref="D113:D120">IF(AND(D$48&gt;0,$S$134&gt;0),($S$134)/D$48,0)*D35</f>
        <v>0</v>
      </c>
      <c r="E113" s="75">
        <f aca="true" t="shared" si="44" ref="E113:E120">IF(AND(E$48&gt;0,$S$135&gt;0),($S$135)/E$48,0)*E35</f>
        <v>0</v>
      </c>
      <c r="F113" s="64">
        <f t="shared" si="27"/>
        <v>4217.206743550444</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4217.206743550444</v>
      </c>
    </row>
    <row r="114" spans="1:21" s="21" customFormat="1" ht="15.75">
      <c r="A114" s="22"/>
      <c r="B114" s="182" t="str">
        <f>Translation!A79</f>
        <v>Alojamiento y la comida las actividades de servicio</v>
      </c>
      <c r="C114" s="75">
        <f t="shared" si="42"/>
        <v>8312.406366560093</v>
      </c>
      <c r="D114" s="75">
        <f t="shared" si="43"/>
        <v>0</v>
      </c>
      <c r="E114" s="75">
        <f t="shared" si="44"/>
        <v>0</v>
      </c>
      <c r="F114" s="64">
        <f t="shared" si="27"/>
        <v>8312.406366560093</v>
      </c>
      <c r="G114" s="75">
        <f>'CO2 factors'!C$7*G36</f>
        <v>0</v>
      </c>
      <c r="H114" s="75">
        <f>'CO2 factors'!D$7*H36</f>
        <v>0</v>
      </c>
      <c r="I114" s="75">
        <f>'CO2 factors'!E$7*I36</f>
        <v>0</v>
      </c>
      <c r="J114" s="75">
        <f>'CO2 factors'!F$7*J36</f>
        <v>25.262279999999997</v>
      </c>
      <c r="K114" s="75">
        <f>'CO2 factors'!G$7*K36</f>
        <v>0</v>
      </c>
      <c r="L114" s="75">
        <f>'CO2 factors'!H$7*L36</f>
        <v>0</v>
      </c>
      <c r="M114" s="64">
        <f t="shared" si="29"/>
        <v>25.262279999999997</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8337.668646560094</v>
      </c>
    </row>
    <row r="115" spans="1:21" s="21" customFormat="1" ht="15.75">
      <c r="A115" s="22"/>
      <c r="B115" s="182" t="str">
        <f>Translation!A80</f>
        <v>La administración pública general y la seguridad social</v>
      </c>
      <c r="C115" s="75">
        <f t="shared" si="42"/>
        <v>6507.962598337041</v>
      </c>
      <c r="D115" s="75">
        <f t="shared" si="43"/>
        <v>0</v>
      </c>
      <c r="E115" s="75">
        <f t="shared" si="44"/>
        <v>0</v>
      </c>
      <c r="F115" s="64">
        <f t="shared" si="27"/>
        <v>6507.962598337041</v>
      </c>
      <c r="G115" s="75">
        <f>'CO2 factors'!C$7*G37</f>
        <v>0</v>
      </c>
      <c r="H115" s="75">
        <f>'CO2 factors'!D$7*H37</f>
        <v>139.21327256876663</v>
      </c>
      <c r="I115" s="75">
        <f>'CO2 factors'!E$7*I37</f>
        <v>1.1076135132650837</v>
      </c>
      <c r="J115" s="75">
        <f>'CO2 factors'!F$7*J37</f>
        <v>0</v>
      </c>
      <c r="K115" s="75">
        <f>'CO2 factors'!G$7*K37</f>
        <v>0</v>
      </c>
      <c r="L115" s="75">
        <f>'CO2 factors'!H$7*L37</f>
        <v>0</v>
      </c>
      <c r="M115" s="64">
        <f t="shared" si="29"/>
        <v>140.3208860820317</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6648.283484419072</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2.492546548835406</v>
      </c>
      <c r="H116" s="75">
        <f>'CO2 factors'!D$7*H38</f>
        <v>0</v>
      </c>
      <c r="I116" s="75">
        <f>'CO2 factors'!E$7*I38</f>
        <v>0</v>
      </c>
      <c r="J116" s="75">
        <f>'CO2 factors'!F$7*J38</f>
        <v>0</v>
      </c>
      <c r="K116" s="75">
        <f>'CO2 factors'!G$7*K38</f>
        <v>0</v>
      </c>
      <c r="L116" s="75">
        <f>'CO2 factors'!H$7*L38</f>
        <v>0</v>
      </c>
      <c r="M116" s="64">
        <f t="shared" si="29"/>
        <v>2.492546548835406</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2.492546548835406</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208.00000291971963</v>
      </c>
      <c r="D119" s="75">
        <f t="shared" si="43"/>
        <v>0</v>
      </c>
      <c r="E119" s="75">
        <f t="shared" si="44"/>
        <v>0</v>
      </c>
      <c r="F119" s="64">
        <f t="shared" si="27"/>
        <v>208.00000291971963</v>
      </c>
      <c r="G119" s="75">
        <f>'CO2 factors'!C$7*G41</f>
        <v>46.01830563817626</v>
      </c>
      <c r="H119" s="75">
        <f>'CO2 factors'!D$7*H41</f>
        <v>1345.9418945325933</v>
      </c>
      <c r="I119" s="75">
        <f>'CO2 factors'!E$7*I41</f>
        <v>4.861192641552313</v>
      </c>
      <c r="J119" s="75">
        <f>'CO2 factors'!F$7*J41</f>
        <v>0</v>
      </c>
      <c r="K119" s="75">
        <f>'CO2 factors'!G$7*K41</f>
        <v>0</v>
      </c>
      <c r="L119" s="75">
        <f>'CO2 factors'!H$7*L41</f>
        <v>0</v>
      </c>
      <c r="M119" s="64">
        <f t="shared" si="29"/>
        <v>1396.821392812322</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1604.8213957320418</v>
      </c>
    </row>
    <row r="120" spans="1:21" s="21" customFormat="1" ht="15.75">
      <c r="A120" s="22"/>
      <c r="B120" s="182" t="str">
        <f>Translation!A85</f>
        <v>De alumbrado público</v>
      </c>
      <c r="C120" s="75">
        <f t="shared" si="42"/>
        <v>3791.6828551200315</v>
      </c>
      <c r="D120" s="75">
        <f t="shared" si="43"/>
        <v>0</v>
      </c>
      <c r="E120" s="75">
        <f t="shared" si="44"/>
        <v>0</v>
      </c>
      <c r="F120" s="64">
        <f t="shared" si="27"/>
        <v>3791.6828551200315</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3791.6828551200315</v>
      </c>
    </row>
    <row r="121" spans="1:21" s="21" customFormat="1" ht="15.75">
      <c r="A121" s="22"/>
      <c r="B121" s="61" t="str">
        <f>Translation!A86</f>
        <v>TRANSPORTES</v>
      </c>
      <c r="C121" s="64">
        <f>SUM(C122:C125)</f>
        <v>15.327282674780172</v>
      </c>
      <c r="D121" s="64">
        <f>SUM(D122:D125)</f>
        <v>0</v>
      </c>
      <c r="E121" s="64">
        <f>SUM(E122:E125)</f>
        <v>0</v>
      </c>
      <c r="F121" s="64">
        <f t="shared" si="27"/>
        <v>15.327282674780172</v>
      </c>
      <c r="G121" s="64">
        <f aca="true" t="shared" si="45" ref="G121:L121">SUM(G122:G125)</f>
        <v>0</v>
      </c>
      <c r="H121" s="64">
        <f t="shared" si="45"/>
        <v>14427.147594909955</v>
      </c>
      <c r="I121" s="64">
        <f t="shared" si="45"/>
        <v>12610.836212086397</v>
      </c>
      <c r="J121" s="64">
        <f t="shared" si="45"/>
        <v>0</v>
      </c>
      <c r="K121" s="64">
        <f t="shared" si="45"/>
        <v>0</v>
      </c>
      <c r="L121" s="64">
        <f t="shared" si="45"/>
        <v>0</v>
      </c>
      <c r="M121" s="64">
        <f t="shared" si="29"/>
        <v>27037.98380699635</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27053.311089671133</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15.327282674780172</v>
      </c>
      <c r="D122" s="75">
        <f>IF(AND(D$48&gt;0,$S$134&gt;0),($S$134)/D$48,0)*D44</f>
        <v>0</v>
      </c>
      <c r="E122" s="75">
        <f>IF(AND(E$48&gt;0,$S$135&gt;0),($S$135)/E$48,0)*E44</f>
        <v>0</v>
      </c>
      <c r="F122" s="64">
        <f t="shared" si="27"/>
        <v>15.327282674780172</v>
      </c>
      <c r="G122" s="75">
        <f>'CO2 factors'!C$7*G44</f>
        <v>0</v>
      </c>
      <c r="H122" s="75">
        <f>'CO2 factors'!D$7*H44</f>
        <v>6474.476623956823</v>
      </c>
      <c r="I122" s="75">
        <f>'CO2 factors'!E$7*I44</f>
        <v>4.348408607633292</v>
      </c>
      <c r="J122" s="75">
        <f>'CO2 factors'!F$7*J44</f>
        <v>0</v>
      </c>
      <c r="K122" s="75">
        <f>'CO2 factors'!G$7*K44</f>
        <v>0</v>
      </c>
      <c r="L122" s="75">
        <f>'CO2 factors'!H$7*L44</f>
        <v>0</v>
      </c>
      <c r="M122" s="64">
        <f t="shared" si="29"/>
        <v>6478.825032564456</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6494.152315239236</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0</v>
      </c>
      <c r="D125" s="75">
        <f>IF(AND(D$48&gt;0,$S$134&gt;0),($S$134)/D$48,0)*D47</f>
        <v>0</v>
      </c>
      <c r="E125" s="75">
        <f>IF(AND(E$48&gt;0,$S$135&gt;0),($S$135)/E$48,0)*E47</f>
        <v>0</v>
      </c>
      <c r="F125" s="64">
        <f t="shared" si="27"/>
        <v>0</v>
      </c>
      <c r="G125" s="75">
        <f>'CO2 factors'!C$7*G47</f>
        <v>0</v>
      </c>
      <c r="H125" s="75">
        <f>'CO2 factors'!D$7*H47</f>
        <v>7952.6709709531315</v>
      </c>
      <c r="I125" s="75">
        <f>'CO2 factors'!E$7*I47</f>
        <v>12606.487803478763</v>
      </c>
      <c r="J125" s="75">
        <f>'CO2 factors'!F$7*J47</f>
        <v>0</v>
      </c>
      <c r="K125" s="75">
        <f>'CO2 factors'!G$7*K47</f>
        <v>0</v>
      </c>
      <c r="L125" s="75">
        <f>'CO2 factors'!H$7*L47</f>
        <v>0</v>
      </c>
      <c r="M125" s="64">
        <f t="shared" si="29"/>
        <v>20559.158774431897</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20559.158774431897</v>
      </c>
    </row>
    <row r="126" spans="1:21" s="21" customFormat="1" ht="15.75">
      <c r="A126" s="22"/>
      <c r="B126" s="73" t="str">
        <f>Translation!A118</f>
        <v>TOTAL DE MERCADO INTERIOR</v>
      </c>
      <c r="C126" s="65">
        <f>C95+C105+C108+C112+C121</f>
        <v>47374.200000000004</v>
      </c>
      <c r="D126" s="65">
        <f>D95+D105+D108+D112+D121</f>
        <v>0</v>
      </c>
      <c r="E126" s="65">
        <f>E95+E105+E108+E112+E121</f>
        <v>0</v>
      </c>
      <c r="F126" s="64">
        <f t="shared" si="27"/>
        <v>47374.200000000004</v>
      </c>
      <c r="G126" s="65">
        <f aca="true" t="shared" si="47" ref="G126:L126">G95+G105+G108+G112+G121</f>
        <v>1094.8175696062094</v>
      </c>
      <c r="H126" s="65">
        <f t="shared" si="47"/>
        <v>20829.028669562344</v>
      </c>
      <c r="I126" s="65">
        <f t="shared" si="47"/>
        <v>12622.650756227891</v>
      </c>
      <c r="J126" s="65">
        <f t="shared" si="47"/>
        <v>3115.36932</v>
      </c>
      <c r="K126" s="65">
        <f t="shared" si="47"/>
        <v>0</v>
      </c>
      <c r="L126" s="65">
        <f t="shared" si="47"/>
        <v>0</v>
      </c>
      <c r="M126" s="64">
        <f t="shared" si="29"/>
        <v>37661.866315396444</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85036.06631539646</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86" t="str">
        <f>Translation!A121</f>
        <v>PRODUCCIÓN DEL SECTOR</v>
      </c>
      <c r="C130" s="278" t="str">
        <f>Translation!A143</f>
        <v>Fuente de energía primaria</v>
      </c>
      <c r="D130" s="279"/>
      <c r="E130" s="279"/>
      <c r="F130" s="279"/>
      <c r="G130" s="279"/>
      <c r="H130" s="279"/>
      <c r="I130" s="279"/>
      <c r="J130" s="279"/>
      <c r="K130" s="279"/>
      <c r="L130" s="279"/>
      <c r="M130" s="279"/>
      <c r="N130" s="279"/>
      <c r="O130" s="279"/>
      <c r="P130" s="279"/>
      <c r="Q130" s="279"/>
      <c r="R130" s="279"/>
      <c r="S130" s="280"/>
      <c r="T130" s="60"/>
      <c r="U130" s="297" t="str">
        <f>Translation!A123</f>
        <v>Productos energéticos</v>
      </c>
      <c r="V130" s="298"/>
      <c r="W130" s="281" t="str">
        <f>Translation!A150</f>
        <v>FACTORES DE EMISIÓN DE CO2</v>
      </c>
      <c r="X130" s="57"/>
      <c r="Y130" s="57"/>
      <c r="Z130" s="57"/>
      <c r="AA130" s="57"/>
      <c r="AB130" s="57"/>
      <c r="AC130" s="57"/>
      <c r="AD130" s="57"/>
      <c r="AE130" s="57"/>
    </row>
    <row r="131" spans="2:31" s="51" customFormat="1" ht="15" customHeight="1">
      <c r="B131" s="287"/>
      <c r="C131" s="278" t="str">
        <f>Translation!A99</f>
        <v>Los combustibles fósiles</v>
      </c>
      <c r="D131" s="279"/>
      <c r="E131" s="279"/>
      <c r="F131" s="279"/>
      <c r="G131" s="279"/>
      <c r="H131" s="279"/>
      <c r="I131" s="280"/>
      <c r="J131" s="278" t="str">
        <f>Translation!A108</f>
        <v>Fuentes de energía renovables</v>
      </c>
      <c r="K131" s="279"/>
      <c r="L131" s="279"/>
      <c r="M131" s="279"/>
      <c r="N131" s="279"/>
      <c r="O131" s="279"/>
      <c r="P131" s="279"/>
      <c r="Q131" s="279"/>
      <c r="R131" s="280"/>
      <c r="S131" s="284" t="str">
        <f>Translation!A119</f>
        <v>Total</v>
      </c>
      <c r="T131" s="60"/>
      <c r="U131" s="299"/>
      <c r="V131" s="300"/>
      <c r="W131" s="282"/>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84"/>
      <c r="T132" s="60"/>
      <c r="U132" s="301"/>
      <c r="V132" s="302"/>
      <c r="W132" s="283"/>
      <c r="X132" s="57"/>
      <c r="Y132" s="57"/>
      <c r="Z132" s="57"/>
      <c r="AA132" s="57"/>
      <c r="AB132" s="57"/>
      <c r="AC132" s="57"/>
      <c r="AD132" s="57"/>
      <c r="AE132" s="57"/>
    </row>
    <row r="133" spans="2:31" s="51" customFormat="1" ht="15.75">
      <c r="B133" s="183" t="str">
        <f>Translation!A124</f>
        <v>Electricidad</v>
      </c>
      <c r="C133" s="187">
        <f>'CO2 factors'!C$7*C69</f>
        <v>47374.200000000004</v>
      </c>
      <c r="D133" s="187">
        <f>'CO2 factors'!D$7*D69</f>
        <v>0</v>
      </c>
      <c r="E133" s="187">
        <f>'CO2 factors'!E$7*E69</f>
        <v>0</v>
      </c>
      <c r="F133" s="187">
        <f>'CO2 factors'!F$7*F69</f>
        <v>0</v>
      </c>
      <c r="G133" s="187">
        <f>'CO2 factors'!G$7*G69</f>
        <v>0</v>
      </c>
      <c r="H133" s="187">
        <f>'CO2 factors'!H$7*H69</f>
        <v>0</v>
      </c>
      <c r="I133" s="59">
        <f>SUM(C133:H133)</f>
        <v>47374.200000000004</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47374.200000000004</v>
      </c>
      <c r="T133" s="58"/>
      <c r="U133" s="276" t="str">
        <f>Translation!A124</f>
        <v>Electricidad</v>
      </c>
      <c r="V133" s="277"/>
      <c r="W133" s="188">
        <f>IF(S59&gt;0,S133/S59,0)</f>
        <v>0.75303524026005</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85" t="str">
        <f>Translation!A125</f>
        <v>Calor</v>
      </c>
      <c r="V134" s="285"/>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85" t="str">
        <f>Translation!A126</f>
        <v>Frío</v>
      </c>
      <c r="V135" s="285"/>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47374.200000000004</v>
      </c>
      <c r="D136" s="53">
        <f t="shared" si="49"/>
        <v>0</v>
      </c>
      <c r="E136" s="53">
        <f t="shared" si="49"/>
        <v>0</v>
      </c>
      <c r="F136" s="53">
        <f t="shared" si="49"/>
        <v>0</v>
      </c>
      <c r="G136" s="53">
        <f t="shared" si="49"/>
        <v>0</v>
      </c>
      <c r="H136" s="53">
        <f t="shared" si="49"/>
        <v>0</v>
      </c>
      <c r="I136" s="53">
        <f t="shared" si="49"/>
        <v>47374.200000000004</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47374.200000000004</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13" t="str">
        <f>Translation!A123</f>
        <v>Productos energéticos</v>
      </c>
      <c r="C140" s="270" t="str">
        <f>Translation!A143</f>
        <v>Fuente de energía primaria</v>
      </c>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2"/>
      <c r="AA140" s="281" t="str">
        <f>Translation!A151</f>
        <v>Las emisiones de CO2 de las instalaciones de ETS en los cálculos para el uso final de energía</v>
      </c>
      <c r="AB140" s="281" t="str">
        <f>Translation!A152</f>
        <v>Las emisiones de CO2 de las instalaciones de ETS en los cálculos para la producción de energía secundaria</v>
      </c>
    </row>
    <row r="141" spans="2:28" s="51" customFormat="1" ht="15" customHeight="1">
      <c r="B141" s="314"/>
      <c r="C141" s="270" t="str">
        <f>Translation!A99</f>
        <v>Los combustibles fósiles</v>
      </c>
      <c r="D141" s="271"/>
      <c r="E141" s="271"/>
      <c r="F141" s="271"/>
      <c r="G141" s="271"/>
      <c r="H141" s="271"/>
      <c r="I141" s="272"/>
      <c r="J141" s="270" t="str">
        <f>Translation!A108</f>
        <v>Fuentes de energía renovables</v>
      </c>
      <c r="K141" s="271"/>
      <c r="L141" s="271"/>
      <c r="M141" s="271"/>
      <c r="N141" s="271"/>
      <c r="O141" s="271"/>
      <c r="P141" s="271"/>
      <c r="Q141" s="271"/>
      <c r="R141" s="272"/>
      <c r="S141" s="292" t="str">
        <f>Translation!A124</f>
        <v>Electricidad</v>
      </c>
      <c r="T141" s="293"/>
      <c r="U141" s="293"/>
      <c r="V141" s="294"/>
      <c r="W141" s="108" t="str">
        <f>Translation!A125</f>
        <v>Calor</v>
      </c>
      <c r="X141" s="108" t="str">
        <f>Translation!A126</f>
        <v>Frío</v>
      </c>
      <c r="Y141" s="249" t="str">
        <f>Translation!A119</f>
        <v>Total</v>
      </c>
      <c r="AA141" s="282"/>
      <c r="AB141" s="282"/>
    </row>
    <row r="142" spans="2:28" s="51" customFormat="1" ht="90.75" customHeight="1">
      <c r="B142" s="315"/>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9"/>
      <c r="AA142" s="283"/>
      <c r="AB142" s="283"/>
    </row>
    <row r="143" spans="2:28" s="51" customFormat="1" ht="15.75">
      <c r="B143" s="107" t="str">
        <f>Translation!A119</f>
        <v>Total</v>
      </c>
      <c r="C143" s="184">
        <f>'CO2 factors'!C$7*C79</f>
        <v>48469.017569606214</v>
      </c>
      <c r="D143" s="184">
        <f>'CO2 factors'!D$7*D79</f>
        <v>20829.028669562344</v>
      </c>
      <c r="E143" s="184">
        <f>'CO2 factors'!E$7*E79</f>
        <v>12622.650756227893</v>
      </c>
      <c r="F143" s="184">
        <f>'CO2 factors'!F$7*F79</f>
        <v>3115.36932</v>
      </c>
      <c r="G143" s="184">
        <f>'CO2 factors'!G$7*G79</f>
        <v>0</v>
      </c>
      <c r="H143" s="184">
        <f>'CO2 factors'!H$7*H79</f>
        <v>0</v>
      </c>
      <c r="I143" s="53">
        <f>SUM(C143:H143)</f>
        <v>85036.06631539646</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85036.06631539646</v>
      </c>
      <c r="AA143" s="153"/>
      <c r="AB143" s="153"/>
    </row>
    <row r="144" s="51" customFormat="1" ht="15">
      <c r="B144" s="52"/>
    </row>
    <row r="145" spans="1:2" ht="15.75" customHeight="1">
      <c r="A145" s="144"/>
      <c r="B145" s="145"/>
    </row>
    <row r="146" spans="1:20" ht="18.75" customHeight="1">
      <c r="A146" s="143"/>
      <c r="B146" s="266" t="str">
        <f>Translation!A154</f>
        <v>Ir a la siguiente hoja dedicada a su inventario de emisiones en 2020</v>
      </c>
      <c r="C146" s="267"/>
      <c r="D146" s="267"/>
      <c r="E146" s="267"/>
      <c r="F146" s="267"/>
      <c r="G146" s="267"/>
      <c r="H146" s="267"/>
      <c r="I146" s="267"/>
      <c r="J146" s="267"/>
      <c r="K146" s="267"/>
      <c r="L146" s="267"/>
      <c r="M146" s="267"/>
      <c r="N146" s="267"/>
      <c r="O146" s="267"/>
      <c r="P146" s="267"/>
      <c r="Q146" s="267"/>
      <c r="R146" s="267"/>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8"/>
      <c r="D148" s="268"/>
      <c r="E148" s="268"/>
      <c r="F148" s="268"/>
      <c r="G148" s="268"/>
      <c r="H148" s="268"/>
      <c r="I148" s="268"/>
      <c r="J148" s="268"/>
      <c r="K148" s="268"/>
      <c r="L148" s="268"/>
      <c r="M148" s="268"/>
      <c r="N148" s="268"/>
      <c r="O148" s="268"/>
      <c r="P148" s="268"/>
      <c r="Q148" s="268"/>
      <c r="R148" s="268"/>
      <c r="S148" s="268"/>
      <c r="T148" s="268"/>
      <c r="U148" s="268"/>
    </row>
    <row r="149" spans="2:21" ht="12.75" customHeight="1">
      <c r="B149" s="268"/>
      <c r="C149" s="268"/>
      <c r="D149" s="268"/>
      <c r="E149" s="268"/>
      <c r="F149" s="268"/>
      <c r="G149" s="268"/>
      <c r="H149" s="268"/>
      <c r="I149" s="268"/>
      <c r="J149" s="268"/>
      <c r="K149" s="268"/>
      <c r="L149" s="268"/>
      <c r="M149" s="268"/>
      <c r="N149" s="268"/>
      <c r="O149" s="268"/>
      <c r="P149" s="268"/>
      <c r="Q149" s="268"/>
      <c r="R149" s="268"/>
      <c r="S149" s="268"/>
      <c r="T149" s="268"/>
      <c r="U149" s="268"/>
    </row>
    <row r="150" spans="2:21" ht="12.75" customHeight="1">
      <c r="B150" s="268"/>
      <c r="C150" s="268"/>
      <c r="D150" s="268"/>
      <c r="E150" s="268"/>
      <c r="F150" s="268"/>
      <c r="G150" s="268"/>
      <c r="H150" s="268"/>
      <c r="I150" s="268"/>
      <c r="J150" s="268"/>
      <c r="K150" s="268"/>
      <c r="L150" s="268"/>
      <c r="M150" s="268"/>
      <c r="N150" s="268"/>
      <c r="O150" s="268"/>
      <c r="P150" s="268"/>
      <c r="Q150" s="268"/>
      <c r="R150" s="268"/>
      <c r="S150" s="268"/>
      <c r="T150" s="268"/>
      <c r="U150" s="268"/>
    </row>
  </sheetData>
  <sheetProtection/>
  <mergeCells count="70">
    <mergeCell ref="B146:R146"/>
    <mergeCell ref="B14:B15"/>
    <mergeCell ref="B140:B142"/>
    <mergeCell ref="B83:B84"/>
    <mergeCell ref="B76:B78"/>
    <mergeCell ref="B66:B67"/>
    <mergeCell ref="B130:B131"/>
    <mergeCell ref="C14:U14"/>
    <mergeCell ref="U15:U16"/>
    <mergeCell ref="B56:B57"/>
    <mergeCell ref="A1:U1"/>
    <mergeCell ref="B148:U150"/>
    <mergeCell ref="C92:U92"/>
    <mergeCell ref="C93:F93"/>
    <mergeCell ref="G93:M93"/>
    <mergeCell ref="N93:T93"/>
    <mergeCell ref="U93:U94"/>
    <mergeCell ref="B92:B93"/>
    <mergeCell ref="S141:V141"/>
    <mergeCell ref="C8:D8"/>
    <mergeCell ref="S6:U6"/>
    <mergeCell ref="C10:J10"/>
    <mergeCell ref="A4:U4"/>
    <mergeCell ref="S57:S58"/>
    <mergeCell ref="C57:I57"/>
    <mergeCell ref="C56:S56"/>
    <mergeCell ref="J57:R57"/>
    <mergeCell ref="C15:F15"/>
    <mergeCell ref="G15:M15"/>
    <mergeCell ref="N15:T15"/>
    <mergeCell ref="J141:R141"/>
    <mergeCell ref="Y141:Y142"/>
    <mergeCell ref="C84:I84"/>
    <mergeCell ref="AD56:AD58"/>
    <mergeCell ref="W56:AB56"/>
    <mergeCell ref="AC56:AC58"/>
    <mergeCell ref="AA57:AA58"/>
    <mergeCell ref="Y57:Z57"/>
    <mergeCell ref="AB57:AB58"/>
    <mergeCell ref="W57:X57"/>
    <mergeCell ref="C66:S66"/>
    <mergeCell ref="J67:R67"/>
    <mergeCell ref="S67:S68"/>
    <mergeCell ref="AA140:AA142"/>
    <mergeCell ref="S77:V77"/>
    <mergeCell ref="Y77:Y78"/>
    <mergeCell ref="C76:Y76"/>
    <mergeCell ref="S84:S85"/>
    <mergeCell ref="C77:I77"/>
    <mergeCell ref="U130:V132"/>
    <mergeCell ref="U135:V135"/>
    <mergeCell ref="J131:R131"/>
    <mergeCell ref="C130:S130"/>
    <mergeCell ref="C141:I141"/>
    <mergeCell ref="V57:V58"/>
    <mergeCell ref="T56:V56"/>
    <mergeCell ref="U57:U58"/>
    <mergeCell ref="T57:T58"/>
    <mergeCell ref="T66:T68"/>
    <mergeCell ref="C67:I67"/>
    <mergeCell ref="J77:R77"/>
    <mergeCell ref="C83:S83"/>
    <mergeCell ref="J84:R84"/>
    <mergeCell ref="U133:V133"/>
    <mergeCell ref="C131:I131"/>
    <mergeCell ref="AB140:AB142"/>
    <mergeCell ref="W130:W132"/>
    <mergeCell ref="S131:S132"/>
    <mergeCell ref="C140:Y140"/>
    <mergeCell ref="U134:V13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7">
      <selection activeCell="C9" sqref="C9"/>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1" t="str">
        <f>Translation!$A$31</f>
        <v>Plan Insular de Acción de Energía Sostenible  (ISEAP)</v>
      </c>
      <c r="B1" s="241"/>
      <c r="C1" s="241"/>
      <c r="D1" s="241"/>
      <c r="E1" s="241"/>
      <c r="F1" s="241"/>
      <c r="G1" s="241"/>
      <c r="H1" s="241"/>
      <c r="I1" s="241"/>
      <c r="J1" s="241"/>
      <c r="K1" s="241"/>
      <c r="L1" s="241"/>
      <c r="M1" s="241"/>
      <c r="N1" s="241"/>
      <c r="O1" s="241"/>
      <c r="P1" s="241"/>
      <c r="Q1" s="241"/>
      <c r="R1" s="241"/>
      <c r="S1" s="241"/>
      <c r="T1" s="241"/>
      <c r="U1" s="241"/>
    </row>
    <row r="2" spans="1:21" s="21" customFormat="1" ht="28.5" customHeight="1">
      <c r="A2" s="77"/>
      <c r="B2" s="207" t="s">
        <v>204</v>
      </c>
      <c r="C2" s="77"/>
      <c r="D2" s="77"/>
      <c r="E2" s="77"/>
      <c r="F2" s="80"/>
      <c r="G2" s="80"/>
      <c r="H2" s="81"/>
      <c r="I2" s="78" t="str">
        <f>Translation!$A$10</f>
        <v>Isla</v>
      </c>
      <c r="J2" s="79" t="str">
        <f>'Start here'!$B$5</f>
        <v>La Gomera</v>
      </c>
      <c r="K2" s="81"/>
      <c r="L2" s="81"/>
      <c r="M2" s="81"/>
      <c r="N2" s="81"/>
      <c r="O2" s="81"/>
      <c r="P2" s="81"/>
      <c r="Q2" s="81"/>
      <c r="R2" s="149"/>
      <c r="S2" s="151"/>
      <c r="T2" s="78" t="str">
        <f>Translation!$A$51</f>
        <v>Inventario del año</v>
      </c>
      <c r="U2" s="150">
        <v>2020</v>
      </c>
    </row>
    <row r="3" spans="1:20" ht="28.5" customHeight="1">
      <c r="A3" s="115"/>
      <c r="D3" s="115"/>
      <c r="E3" s="115"/>
      <c r="F3" s="115"/>
      <c r="G3" s="115"/>
      <c r="H3" s="115"/>
      <c r="I3" s="115"/>
      <c r="J3" s="117"/>
      <c r="K3" s="117"/>
      <c r="T3" s="27"/>
    </row>
    <row r="4" spans="1:30" ht="46.5" customHeight="1">
      <c r="A4" s="262" t="str">
        <f>Translation!A155</f>
        <v>PLAN DE INVENTARIO DE EMISIONES EN 2020 (implementación de acciones sostenibles de energía)</v>
      </c>
      <c r="B4" s="262"/>
      <c r="C4" s="262"/>
      <c r="D4" s="262"/>
      <c r="E4" s="262"/>
      <c r="F4" s="262"/>
      <c r="G4" s="262"/>
      <c r="H4" s="262"/>
      <c r="I4" s="262"/>
      <c r="J4" s="262"/>
      <c r="K4" s="262"/>
      <c r="L4" s="262"/>
      <c r="M4" s="262"/>
      <c r="N4" s="262"/>
      <c r="O4" s="262"/>
      <c r="P4" s="262"/>
      <c r="Q4" s="262"/>
      <c r="R4" s="262"/>
      <c r="S4" s="262"/>
      <c r="T4" s="262"/>
      <c r="U4" s="262"/>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6" t="str">
        <f>Translation!$A$53</f>
        <v>Los campos obligatorios</v>
      </c>
      <c r="T6" s="256"/>
      <c r="U6" s="256"/>
    </row>
    <row r="7" spans="1:12" s="125" customFormat="1" ht="36">
      <c r="A7" s="123" t="s">
        <v>1308</v>
      </c>
      <c r="B7" s="124" t="str">
        <f>Translation!A50</f>
        <v>DATOS GENERALES</v>
      </c>
      <c r="L7" s="126"/>
    </row>
    <row r="8" spans="1:7" ht="21">
      <c r="A8" s="127"/>
      <c r="B8" s="129" t="str">
        <f>Translation!A52</f>
        <v>Número de habitantes</v>
      </c>
      <c r="C8" s="311">
        <v>28211</v>
      </c>
      <c r="D8" s="312"/>
      <c r="E8" s="152" t="str">
        <f>"("&amp;U2&amp;")"</f>
        <v>(2020)</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7" t="str">
        <f>'Start here'!F7</f>
        <v>Los factores de emisión del IPCC</v>
      </c>
      <c r="D10" s="307"/>
      <c r="E10" s="307"/>
      <c r="F10" s="307"/>
      <c r="G10" s="307"/>
      <c r="H10" s="307"/>
      <c r="I10" s="307"/>
      <c r="J10" s="307"/>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5" t="str">
        <f>Translation!A56</f>
        <v>La demanda del sector</v>
      </c>
      <c r="C14" s="270" t="str">
        <f>Translation!A94</f>
        <v>ENERGÍA PARA EL USO FINAL</v>
      </c>
      <c r="D14" s="271"/>
      <c r="E14" s="271"/>
      <c r="F14" s="271"/>
      <c r="G14" s="271"/>
      <c r="H14" s="271"/>
      <c r="I14" s="271"/>
      <c r="J14" s="271"/>
      <c r="K14" s="271"/>
      <c r="L14" s="271"/>
      <c r="M14" s="271"/>
      <c r="N14" s="271"/>
      <c r="O14" s="271"/>
      <c r="P14" s="271"/>
      <c r="Q14" s="271"/>
      <c r="R14" s="271"/>
      <c r="S14" s="271"/>
      <c r="T14" s="271"/>
      <c r="U14" s="272"/>
    </row>
    <row r="15" spans="2:21" s="51" customFormat="1" ht="18" customHeight="1">
      <c r="B15" s="296"/>
      <c r="C15" s="270" t="str">
        <f>Translation!A95</f>
        <v>Servicios centralizados de energía</v>
      </c>
      <c r="D15" s="271"/>
      <c r="E15" s="271"/>
      <c r="F15" s="272"/>
      <c r="G15" s="270" t="str">
        <f>Translation!A99</f>
        <v>Los combustibles fósiles</v>
      </c>
      <c r="H15" s="271"/>
      <c r="I15" s="271"/>
      <c r="J15" s="271"/>
      <c r="K15" s="271"/>
      <c r="L15" s="271"/>
      <c r="M15" s="272"/>
      <c r="N15" s="270" t="str">
        <f>Translation!A106</f>
        <v>Fuentes de energía renovables (excluyendo electricidad y calor vendidos a redes públicas)</v>
      </c>
      <c r="O15" s="271"/>
      <c r="P15" s="271"/>
      <c r="Q15" s="271"/>
      <c r="R15" s="271"/>
      <c r="S15" s="271"/>
      <c r="T15" s="272"/>
      <c r="U15" s="295"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6"/>
    </row>
    <row r="17" spans="1:21" s="21" customFormat="1" ht="15.75">
      <c r="A17" s="22"/>
      <c r="B17" s="66" t="str">
        <f>Translation!A60</f>
        <v>RESIDENCIAL</v>
      </c>
      <c r="C17" s="231">
        <f>SUM(C18:C26)</f>
        <v>38514.816426636666</v>
      </c>
      <c r="D17" s="231">
        <f>SUM(D18:D26)</f>
        <v>0</v>
      </c>
      <c r="E17" s="231">
        <f>SUM(E18:E26)</f>
        <v>0</v>
      </c>
      <c r="F17" s="64">
        <f aca="true" t="shared" si="0" ref="F17:F51">SUM(C17:E17)</f>
        <v>38514.816426636666</v>
      </c>
      <c r="G17" s="231">
        <f aca="true" t="shared" si="1" ref="G17:L17">SUM(G18:G26)</f>
        <v>0</v>
      </c>
      <c r="H17" s="231">
        <f t="shared" si="1"/>
        <v>40.71458180419309</v>
      </c>
      <c r="I17" s="231">
        <f t="shared" si="1"/>
        <v>0</v>
      </c>
      <c r="J17" s="231">
        <f t="shared" si="1"/>
        <v>9839.044580300277</v>
      </c>
      <c r="K17" s="231">
        <f t="shared" si="1"/>
        <v>0</v>
      </c>
      <c r="L17" s="231">
        <f t="shared" si="1"/>
        <v>0</v>
      </c>
      <c r="M17" s="64">
        <f aca="true" t="shared" si="2" ref="M17:M51">SUM(G17:L17)</f>
        <v>9879.75916210447</v>
      </c>
      <c r="N17" s="231">
        <f aca="true" t="shared" si="3" ref="N17:S17">SUM(N18:N26)</f>
        <v>0</v>
      </c>
      <c r="O17" s="231">
        <f t="shared" si="3"/>
        <v>0</v>
      </c>
      <c r="P17" s="231">
        <f t="shared" si="3"/>
        <v>1127.2032478097433</v>
      </c>
      <c r="Q17" s="231">
        <f t="shared" si="3"/>
        <v>0</v>
      </c>
      <c r="R17" s="231">
        <f t="shared" si="3"/>
        <v>0</v>
      </c>
      <c r="S17" s="231">
        <f t="shared" si="3"/>
        <v>0</v>
      </c>
      <c r="T17" s="64">
        <f aca="true" t="shared" si="4" ref="T17:T51">SUM(N17:S17)</f>
        <v>1127.2032478097433</v>
      </c>
      <c r="U17" s="64">
        <f aca="true" t="shared" si="5" ref="U17:U51">F17+M17+T17</f>
        <v>49521.77883655088</v>
      </c>
    </row>
    <row r="18" spans="1:21" s="21" customFormat="1" ht="15.75">
      <c r="A18" s="22"/>
      <c r="B18" s="181" t="str">
        <f>Translation!A61</f>
        <v>Agua caliente</v>
      </c>
      <c r="C18" s="153">
        <v>4304.514144896108</v>
      </c>
      <c r="D18" s="153"/>
      <c r="E18" s="153"/>
      <c r="F18" s="64">
        <f t="shared" si="0"/>
        <v>4304.514144896108</v>
      </c>
      <c r="G18" s="153">
        <v>0</v>
      </c>
      <c r="H18" s="153">
        <v>0</v>
      </c>
      <c r="I18" s="153">
        <v>0</v>
      </c>
      <c r="J18" s="153">
        <v>4457.164557718492</v>
      </c>
      <c r="K18" s="153">
        <v>0</v>
      </c>
      <c r="L18" s="153">
        <v>0</v>
      </c>
      <c r="M18" s="64">
        <f t="shared" si="2"/>
        <v>4457.164557718492</v>
      </c>
      <c r="N18" s="153">
        <v>0</v>
      </c>
      <c r="O18" s="153">
        <v>0</v>
      </c>
      <c r="P18" s="153">
        <v>1127.2032478097433</v>
      </c>
      <c r="Q18" s="153">
        <v>0</v>
      </c>
      <c r="R18" s="153">
        <v>0</v>
      </c>
      <c r="S18" s="153">
        <v>0</v>
      </c>
      <c r="T18" s="64">
        <f t="shared" si="4"/>
        <v>1127.2032478097433</v>
      </c>
      <c r="U18" s="64">
        <f t="shared" si="5"/>
        <v>9888.881950424342</v>
      </c>
    </row>
    <row r="19" spans="1:21" s="21" customFormat="1" ht="15.75">
      <c r="A19" s="22"/>
      <c r="B19" s="181" t="str">
        <f>Translation!A62</f>
        <v>Calefacción y refrigeración</v>
      </c>
      <c r="C19" s="153">
        <v>1524.9674492268664</v>
      </c>
      <c r="D19" s="153"/>
      <c r="E19" s="153"/>
      <c r="F19" s="64">
        <f t="shared" si="0"/>
        <v>1524.9674492268664</v>
      </c>
      <c r="G19" s="153">
        <v>0</v>
      </c>
      <c r="H19" s="153">
        <v>40.71458180419309</v>
      </c>
      <c r="I19" s="153">
        <v>0</v>
      </c>
      <c r="J19" s="153">
        <v>161.83315736551032</v>
      </c>
      <c r="K19" s="153">
        <v>0</v>
      </c>
      <c r="L19" s="153">
        <v>0</v>
      </c>
      <c r="M19" s="64">
        <f t="shared" si="2"/>
        <v>202.5477391697034</v>
      </c>
      <c r="N19" s="153">
        <v>0</v>
      </c>
      <c r="O19" s="153">
        <v>0</v>
      </c>
      <c r="P19" s="153">
        <v>0</v>
      </c>
      <c r="Q19" s="153">
        <v>0</v>
      </c>
      <c r="R19" s="153">
        <v>0</v>
      </c>
      <c r="S19" s="153">
        <v>0</v>
      </c>
      <c r="T19" s="64">
        <f t="shared" si="4"/>
        <v>0</v>
      </c>
      <c r="U19" s="64">
        <f t="shared" si="5"/>
        <v>1727.5151883965698</v>
      </c>
    </row>
    <row r="20" spans="1:21" s="21" customFormat="1" ht="15.75">
      <c r="A20" s="22"/>
      <c r="B20" s="181" t="str">
        <f>Translation!A63</f>
        <v>Iluminación</v>
      </c>
      <c r="C20" s="153">
        <v>5921.256310237985</v>
      </c>
      <c r="D20" s="153"/>
      <c r="E20" s="153"/>
      <c r="F20" s="64">
        <f t="shared" si="0"/>
        <v>5921.256310237985</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5921.256310237985</v>
      </c>
    </row>
    <row r="21" spans="1:21" s="21" customFormat="1" ht="15.75">
      <c r="A21" s="22"/>
      <c r="B21" s="181" t="str">
        <f>Translation!A64</f>
        <v>Cocina</v>
      </c>
      <c r="C21" s="153">
        <v>8605.559170879207</v>
      </c>
      <c r="D21" s="153"/>
      <c r="E21" s="153"/>
      <c r="F21" s="64">
        <f t="shared" si="0"/>
        <v>8605.559170879207</v>
      </c>
      <c r="G21" s="153">
        <v>0</v>
      </c>
      <c r="H21" s="153">
        <v>0</v>
      </c>
      <c r="I21" s="153">
        <v>0</v>
      </c>
      <c r="J21" s="153">
        <v>5220.0468652162735</v>
      </c>
      <c r="K21" s="153">
        <v>0</v>
      </c>
      <c r="L21" s="153">
        <v>0</v>
      </c>
      <c r="M21" s="64">
        <f t="shared" si="2"/>
        <v>5220.0468652162735</v>
      </c>
      <c r="N21" s="153">
        <v>0</v>
      </c>
      <c r="O21" s="153">
        <v>0</v>
      </c>
      <c r="P21" s="153">
        <v>0</v>
      </c>
      <c r="Q21" s="153">
        <v>0</v>
      </c>
      <c r="R21" s="153">
        <v>0</v>
      </c>
      <c r="S21" s="153">
        <v>0</v>
      </c>
      <c r="T21" s="64">
        <f t="shared" si="4"/>
        <v>0</v>
      </c>
      <c r="U21" s="64">
        <f t="shared" si="5"/>
        <v>13825.60603609548</v>
      </c>
    </row>
    <row r="22" spans="1:21" s="21" customFormat="1" ht="15.75">
      <c r="A22" s="22"/>
      <c r="B22" s="181" t="str">
        <f>Translation!A65</f>
        <v>Refrigerador y congelador</v>
      </c>
      <c r="C22" s="153">
        <v>9868.760517063312</v>
      </c>
      <c r="D22" s="153"/>
      <c r="E22" s="153"/>
      <c r="F22" s="64">
        <f t="shared" si="0"/>
        <v>9868.760517063312</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9868.760517063312</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6118.631520579255</v>
      </c>
      <c r="D25" s="153"/>
      <c r="E25" s="153"/>
      <c r="F25" s="64">
        <f t="shared" si="0"/>
        <v>6118.631520579255</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6118.631520579255</v>
      </c>
    </row>
    <row r="26" spans="1:21" s="21" customFormat="1" ht="15.75">
      <c r="A26" s="22"/>
      <c r="B26" s="181" t="str">
        <f>Translation!A69</f>
        <v>Otros aparatos eléctricos</v>
      </c>
      <c r="C26" s="153">
        <v>2171.1273137539283</v>
      </c>
      <c r="D26" s="153"/>
      <c r="E26" s="153"/>
      <c r="F26" s="64">
        <f t="shared" si="0"/>
        <v>2171.1273137539283</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2171.1273137539283</v>
      </c>
    </row>
    <row r="27" spans="1:21" s="21" customFormat="1" ht="15.75">
      <c r="A27" s="22"/>
      <c r="B27" s="66" t="str">
        <f>Translation!A70</f>
        <v>SECTOR PRIMARIO</v>
      </c>
      <c r="C27" s="231">
        <f>SUM(C28:C29)</f>
        <v>3026.7925718797183</v>
      </c>
      <c r="D27" s="231">
        <f>SUM(D28:D29)</f>
        <v>0</v>
      </c>
      <c r="E27" s="231">
        <f>SUM(E28:E29)</f>
        <v>0</v>
      </c>
      <c r="F27" s="64">
        <f t="shared" si="0"/>
        <v>3026.7925718797183</v>
      </c>
      <c r="G27" s="231">
        <f aca="true" t="shared" si="6" ref="G27:L27">SUM(G28:G29)</f>
        <v>6.244094719015738</v>
      </c>
      <c r="H27" s="231">
        <f t="shared" si="6"/>
        <v>489.0068658408449</v>
      </c>
      <c r="I27" s="231">
        <f t="shared" si="6"/>
        <v>4.588056181412069</v>
      </c>
      <c r="J27" s="231">
        <f t="shared" si="6"/>
        <v>0</v>
      </c>
      <c r="K27" s="231">
        <f t="shared" si="6"/>
        <v>0</v>
      </c>
      <c r="L27" s="231">
        <f t="shared" si="6"/>
        <v>0</v>
      </c>
      <c r="M27" s="64">
        <f t="shared" si="2"/>
        <v>499.8390167412727</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3526.631588620991</v>
      </c>
    </row>
    <row r="28" spans="1:21" s="21" customFormat="1" ht="15.75">
      <c r="A28" s="22"/>
      <c r="B28" s="182" t="str">
        <f>Translation!A71</f>
        <v>Agricultura, silvicultura y pesca</v>
      </c>
      <c r="C28" s="153">
        <v>2992.0220809610723</v>
      </c>
      <c r="D28" s="153"/>
      <c r="E28" s="153"/>
      <c r="F28" s="64">
        <f t="shared" si="0"/>
        <v>2992.0220809610723</v>
      </c>
      <c r="G28" s="153">
        <v>6.244094719015738</v>
      </c>
      <c r="H28" s="153">
        <v>489.0068658408449</v>
      </c>
      <c r="I28" s="153">
        <v>4.588056181412069</v>
      </c>
      <c r="J28" s="153">
        <v>0</v>
      </c>
      <c r="K28" s="153">
        <v>0</v>
      </c>
      <c r="L28" s="153">
        <v>0</v>
      </c>
      <c r="M28" s="64">
        <f t="shared" si="2"/>
        <v>499.8390167412727</v>
      </c>
      <c r="N28" s="153"/>
      <c r="O28" s="153"/>
      <c r="P28" s="153"/>
      <c r="Q28" s="153"/>
      <c r="R28" s="153"/>
      <c r="S28" s="153"/>
      <c r="T28" s="64">
        <f t="shared" si="4"/>
        <v>0</v>
      </c>
      <c r="U28" s="64">
        <f t="shared" si="5"/>
        <v>3491.861097702345</v>
      </c>
    </row>
    <row r="29" spans="1:21" s="21" customFormat="1" ht="15.75">
      <c r="A29" s="22"/>
      <c r="B29" s="182" t="str">
        <f>Translation!A72</f>
        <v>Minas y canteras</v>
      </c>
      <c r="C29" s="153">
        <v>34.770490918645976</v>
      </c>
      <c r="D29" s="153"/>
      <c r="E29" s="153"/>
      <c r="F29" s="64">
        <f t="shared" si="0"/>
        <v>34.770490918645976</v>
      </c>
      <c r="G29" s="153">
        <v>0</v>
      </c>
      <c r="H29" s="153">
        <v>0</v>
      </c>
      <c r="I29" s="153">
        <v>0</v>
      </c>
      <c r="J29" s="153">
        <v>0</v>
      </c>
      <c r="K29" s="153">
        <v>0</v>
      </c>
      <c r="L29" s="153">
        <v>0</v>
      </c>
      <c r="M29" s="64">
        <f t="shared" si="2"/>
        <v>0</v>
      </c>
      <c r="N29" s="153"/>
      <c r="O29" s="153"/>
      <c r="P29" s="153"/>
      <c r="Q29" s="153"/>
      <c r="R29" s="153"/>
      <c r="S29" s="153"/>
      <c r="T29" s="64">
        <f t="shared" si="4"/>
        <v>0</v>
      </c>
      <c r="U29" s="64">
        <f t="shared" si="5"/>
        <v>34.770490918645976</v>
      </c>
    </row>
    <row r="30" spans="1:21" s="21" customFormat="1" ht="15.75">
      <c r="A30" s="22"/>
      <c r="B30" s="61" t="str">
        <f>Translation!A73</f>
        <v>SECTOR SECUNDARIO</v>
      </c>
      <c r="C30" s="231">
        <f>SUM(C31:C33)</f>
        <v>510.26582167280304</v>
      </c>
      <c r="D30" s="231">
        <f>SUM(D31:D33)</f>
        <v>0</v>
      </c>
      <c r="E30" s="231">
        <f>SUM(E31:E33)</f>
        <v>0</v>
      </c>
      <c r="F30" s="64">
        <f t="shared" si="0"/>
        <v>510.26582167280304</v>
      </c>
      <c r="G30" s="231">
        <f aca="true" t="shared" si="8" ref="G30:L30">SUM(G31:G33)</f>
        <v>2504.02031703221</v>
      </c>
      <c r="H30" s="231">
        <f t="shared" si="8"/>
        <v>18325.954948049613</v>
      </c>
      <c r="I30" s="231">
        <f t="shared" si="8"/>
        <v>18.834083575632846</v>
      </c>
      <c r="J30" s="231">
        <f t="shared" si="8"/>
        <v>0</v>
      </c>
      <c r="K30" s="231">
        <f t="shared" si="8"/>
        <v>0</v>
      </c>
      <c r="L30" s="231">
        <f t="shared" si="8"/>
        <v>0</v>
      </c>
      <c r="M30" s="64">
        <f t="shared" si="2"/>
        <v>20848.809348657454</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21359.075170330256</v>
      </c>
    </row>
    <row r="31" spans="1:21" s="21" customFormat="1" ht="15.75">
      <c r="A31" s="22"/>
      <c r="B31" s="182" t="str">
        <f>Translation!A74</f>
        <v>Fabricación</v>
      </c>
      <c r="C31" s="153">
        <v>622.1712677105464</v>
      </c>
      <c r="D31" s="153"/>
      <c r="E31" s="153"/>
      <c r="F31" s="64">
        <f t="shared" si="0"/>
        <v>622.1712677105464</v>
      </c>
      <c r="G31" s="153">
        <v>1440.6029548859913</v>
      </c>
      <c r="H31" s="153">
        <v>10466.207338427215</v>
      </c>
      <c r="I31" s="153">
        <v>10.01996443839025</v>
      </c>
      <c r="J31" s="153">
        <v>0</v>
      </c>
      <c r="K31" s="153">
        <v>0</v>
      </c>
      <c r="L31" s="153">
        <v>0</v>
      </c>
      <c r="M31" s="64">
        <f t="shared" si="2"/>
        <v>11916.830257751597</v>
      </c>
      <c r="N31" s="153"/>
      <c r="O31" s="153"/>
      <c r="P31" s="153"/>
      <c r="Q31" s="153"/>
      <c r="R31" s="153"/>
      <c r="S31" s="153"/>
      <c r="T31" s="64">
        <f t="shared" si="4"/>
        <v>0</v>
      </c>
      <c r="U31" s="64">
        <f t="shared" si="5"/>
        <v>12539.001525462143</v>
      </c>
    </row>
    <row r="32" spans="1:21" s="21" customFormat="1" ht="30">
      <c r="A32" s="22"/>
      <c r="B32" s="182" t="str">
        <f>Translation!A75</f>
        <v>Agua potable, alcantarillado, gestión de residuos y descontaminación</v>
      </c>
      <c r="C32" s="153">
        <v>0</v>
      </c>
      <c r="D32" s="153"/>
      <c r="E32" s="153"/>
      <c r="F32" s="64">
        <f t="shared" si="0"/>
        <v>0</v>
      </c>
      <c r="G32" s="153">
        <v>0</v>
      </c>
      <c r="H32" s="153">
        <v>114.13346487000678</v>
      </c>
      <c r="I32" s="153">
        <v>0</v>
      </c>
      <c r="J32" s="153">
        <v>0</v>
      </c>
      <c r="K32" s="153">
        <v>0</v>
      </c>
      <c r="L32" s="153">
        <v>0</v>
      </c>
      <c r="M32" s="64">
        <f t="shared" si="2"/>
        <v>114.13346487000678</v>
      </c>
      <c r="N32" s="153"/>
      <c r="O32" s="153"/>
      <c r="P32" s="153"/>
      <c r="Q32" s="153"/>
      <c r="R32" s="153"/>
      <c r="S32" s="153"/>
      <c r="T32" s="64">
        <f t="shared" si="4"/>
        <v>0</v>
      </c>
      <c r="U32" s="64">
        <f t="shared" si="5"/>
        <v>114.13346487000678</v>
      </c>
    </row>
    <row r="33" spans="1:21" s="21" customFormat="1" ht="15.75">
      <c r="A33" s="22"/>
      <c r="B33" s="182" t="str">
        <f>Translation!A76</f>
        <v>Construcción</v>
      </c>
      <c r="C33" s="153">
        <v>-111.90544603774337</v>
      </c>
      <c r="D33" s="153"/>
      <c r="E33" s="153"/>
      <c r="F33" s="64">
        <f t="shared" si="0"/>
        <v>-111.90544603774337</v>
      </c>
      <c r="G33" s="153">
        <v>1063.4173621462187</v>
      </c>
      <c r="H33" s="153">
        <v>7745.614144752392</v>
      </c>
      <c r="I33" s="153">
        <v>8.814119137242598</v>
      </c>
      <c r="J33" s="153">
        <v>0</v>
      </c>
      <c r="K33" s="153">
        <v>0</v>
      </c>
      <c r="L33" s="153">
        <v>0</v>
      </c>
      <c r="M33" s="64">
        <f t="shared" si="2"/>
        <v>8817.845626035854</v>
      </c>
      <c r="N33" s="153"/>
      <c r="O33" s="153"/>
      <c r="P33" s="153"/>
      <c r="Q33" s="153"/>
      <c r="R33" s="153"/>
      <c r="S33" s="153"/>
      <c r="T33" s="64">
        <f t="shared" si="4"/>
        <v>0</v>
      </c>
      <c r="U33" s="64">
        <f t="shared" si="5"/>
        <v>8705.940179998111</v>
      </c>
    </row>
    <row r="34" spans="1:21" s="21" customFormat="1" ht="15.75">
      <c r="A34" s="22"/>
      <c r="B34" s="61" t="str">
        <f>Translation!A77</f>
        <v>SECTOR TERCIARIO</v>
      </c>
      <c r="C34" s="231">
        <f>SUM(C35:C42)</f>
        <v>26307.30929194115</v>
      </c>
      <c r="D34" s="231">
        <f>SUM(D35:D42)</f>
        <v>0</v>
      </c>
      <c r="E34" s="231">
        <f>SUM(E35:E42)</f>
        <v>0</v>
      </c>
      <c r="F34" s="64">
        <f t="shared" si="0"/>
        <v>26307.30929194115</v>
      </c>
      <c r="G34" s="231">
        <f aca="true" t="shared" si="10" ref="G34:L34">SUM(G35:G42)</f>
        <v>126.89791202666227</v>
      </c>
      <c r="H34" s="231">
        <f t="shared" si="10"/>
        <v>5649.733361868123</v>
      </c>
      <c r="I34" s="231">
        <f t="shared" si="10"/>
        <v>23.957928241094788</v>
      </c>
      <c r="J34" s="231">
        <f t="shared" si="10"/>
        <v>-2145.411384339697</v>
      </c>
      <c r="K34" s="231">
        <f t="shared" si="10"/>
        <v>0</v>
      </c>
      <c r="L34" s="231">
        <f t="shared" si="10"/>
        <v>0</v>
      </c>
      <c r="M34" s="64">
        <f t="shared" si="2"/>
        <v>3655.1778177961833</v>
      </c>
      <c r="N34" s="231">
        <f aca="true" t="shared" si="11" ref="N34:S34">SUM(N35:N42)</f>
        <v>0</v>
      </c>
      <c r="O34" s="231">
        <f t="shared" si="11"/>
        <v>0</v>
      </c>
      <c r="P34" s="231">
        <f t="shared" si="11"/>
        <v>3349.2558139534885</v>
      </c>
      <c r="Q34" s="231">
        <f t="shared" si="11"/>
        <v>0</v>
      </c>
      <c r="R34" s="231">
        <f t="shared" si="11"/>
        <v>0</v>
      </c>
      <c r="S34" s="231">
        <f t="shared" si="11"/>
        <v>0</v>
      </c>
      <c r="T34" s="64">
        <f t="shared" si="4"/>
        <v>3349.2558139534885</v>
      </c>
      <c r="U34" s="64">
        <f t="shared" si="5"/>
        <v>33311.74292369082</v>
      </c>
    </row>
    <row r="35" spans="1:21" s="21" customFormat="1" ht="30">
      <c r="A35" s="22"/>
      <c r="B35" s="182" t="str">
        <f>Translation!A78</f>
        <v>Comercio al por mayor y al por menor, reparación de vehículos de motor y motocicletas</v>
      </c>
      <c r="C35" s="153">
        <v>8604.115077987874</v>
      </c>
      <c r="D35" s="153"/>
      <c r="E35" s="153"/>
      <c r="F35" s="64">
        <f t="shared" si="0"/>
        <v>8604.115077987874</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8604.115077987874</v>
      </c>
    </row>
    <row r="36" spans="1:21" s="21" customFormat="1" ht="15.75">
      <c r="A36" s="22"/>
      <c r="B36" s="182" t="str">
        <f>Translation!A79</f>
        <v>Alojamiento y la comida las actividades de servicio</v>
      </c>
      <c r="C36" s="153">
        <v>10176.453991123983</v>
      </c>
      <c r="D36" s="153"/>
      <c r="E36" s="153"/>
      <c r="F36" s="64">
        <f t="shared" si="0"/>
        <v>10176.453991123983</v>
      </c>
      <c r="G36" s="153">
        <v>-46.97611014900676</v>
      </c>
      <c r="H36" s="153">
        <v>-46.97611014900676</v>
      </c>
      <c r="I36" s="153">
        <v>0</v>
      </c>
      <c r="J36" s="153">
        <v>-2145.411384339697</v>
      </c>
      <c r="K36" s="153">
        <v>0</v>
      </c>
      <c r="L36" s="153">
        <v>0</v>
      </c>
      <c r="M36" s="64">
        <f t="shared" si="2"/>
        <v>-2239.3636046377105</v>
      </c>
      <c r="N36" s="153">
        <v>0</v>
      </c>
      <c r="O36" s="153">
        <v>0</v>
      </c>
      <c r="P36" s="153">
        <v>3349.2558139534885</v>
      </c>
      <c r="Q36" s="153">
        <v>0</v>
      </c>
      <c r="R36" s="153">
        <v>0</v>
      </c>
      <c r="S36" s="153">
        <v>0</v>
      </c>
      <c r="T36" s="64">
        <f t="shared" si="4"/>
        <v>3349.2558139534885</v>
      </c>
      <c r="U36" s="64">
        <f t="shared" si="5"/>
        <v>11286.34620043976</v>
      </c>
    </row>
    <row r="37" spans="1:21" s="21" customFormat="1" ht="15.75">
      <c r="A37" s="22"/>
      <c r="B37" s="182" t="str">
        <f>Translation!A80</f>
        <v>La administración pública general y la seguridad social</v>
      </c>
      <c r="C37" s="153">
        <v>10619.112563789931</v>
      </c>
      <c r="D37" s="153"/>
      <c r="E37" s="153"/>
      <c r="F37" s="64">
        <f t="shared" si="0"/>
        <v>10619.112563789931</v>
      </c>
      <c r="G37" s="153">
        <v>0</v>
      </c>
      <c r="H37" s="153">
        <v>533.9897042683017</v>
      </c>
      <c r="I37" s="153">
        <v>4.4350662268284715</v>
      </c>
      <c r="J37" s="153">
        <v>0</v>
      </c>
      <c r="K37" s="153">
        <v>0</v>
      </c>
      <c r="L37" s="153">
        <v>0</v>
      </c>
      <c r="M37" s="64">
        <f t="shared" si="2"/>
        <v>538.4247704951301</v>
      </c>
      <c r="N37" s="153">
        <v>0</v>
      </c>
      <c r="O37" s="153">
        <v>0</v>
      </c>
      <c r="P37" s="153">
        <v>0</v>
      </c>
      <c r="Q37" s="153">
        <v>0</v>
      </c>
      <c r="R37" s="153">
        <v>0</v>
      </c>
      <c r="S37" s="153">
        <v>0</v>
      </c>
      <c r="T37" s="64">
        <f t="shared" si="4"/>
        <v>0</v>
      </c>
      <c r="U37" s="64">
        <f t="shared" si="5"/>
        <v>11157.537334285062</v>
      </c>
    </row>
    <row r="38" spans="1:21" s="21" customFormat="1" ht="15.75">
      <c r="A38" s="22"/>
      <c r="B38" s="182" t="str">
        <f>Translation!A81</f>
        <v>Defensa, justicia, policía y bomberos</v>
      </c>
      <c r="C38" s="153">
        <v>0</v>
      </c>
      <c r="D38" s="153"/>
      <c r="E38" s="153"/>
      <c r="F38" s="64">
        <f t="shared" si="0"/>
        <v>0</v>
      </c>
      <c r="G38" s="153">
        <v>8.933858597976364</v>
      </c>
      <c r="H38" s="153">
        <v>0</v>
      </c>
      <c r="I38" s="153">
        <v>0</v>
      </c>
      <c r="J38" s="153">
        <v>0</v>
      </c>
      <c r="K38" s="153">
        <v>0</v>
      </c>
      <c r="L38" s="153">
        <v>0</v>
      </c>
      <c r="M38" s="64">
        <f t="shared" si="2"/>
        <v>8.933858597976364</v>
      </c>
      <c r="N38" s="153">
        <v>0</v>
      </c>
      <c r="O38" s="153">
        <v>0</v>
      </c>
      <c r="P38" s="153">
        <v>0</v>
      </c>
      <c r="Q38" s="153">
        <v>0</v>
      </c>
      <c r="R38" s="153">
        <v>0</v>
      </c>
      <c r="S38" s="153">
        <v>0</v>
      </c>
      <c r="T38" s="64">
        <f t="shared" si="4"/>
        <v>0</v>
      </c>
      <c r="U38" s="64">
        <f t="shared" si="5"/>
        <v>8.933858597976364</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-7757.98334096064</v>
      </c>
      <c r="D41" s="153"/>
      <c r="E41" s="153"/>
      <c r="F41" s="64">
        <f t="shared" si="0"/>
        <v>-7757.98334096064</v>
      </c>
      <c r="G41" s="153">
        <v>164.94016357769266</v>
      </c>
      <c r="H41" s="153">
        <v>5162.719767748828</v>
      </c>
      <c r="I41" s="153">
        <v>19.522862014266316</v>
      </c>
      <c r="J41" s="153">
        <v>0</v>
      </c>
      <c r="K41" s="153">
        <v>0</v>
      </c>
      <c r="L41" s="153">
        <v>0</v>
      </c>
      <c r="M41" s="64">
        <f t="shared" si="2"/>
        <v>5347.182793340788</v>
      </c>
      <c r="N41" s="153">
        <v>0</v>
      </c>
      <c r="O41" s="153">
        <v>0</v>
      </c>
      <c r="P41" s="153">
        <v>0</v>
      </c>
      <c r="Q41" s="153">
        <v>0</v>
      </c>
      <c r="R41" s="153">
        <v>0</v>
      </c>
      <c r="S41" s="153">
        <v>0</v>
      </c>
      <c r="T41" s="64">
        <f t="shared" si="4"/>
        <v>0</v>
      </c>
      <c r="U41" s="64">
        <f t="shared" si="5"/>
        <v>-2410.8005476198523</v>
      </c>
    </row>
    <row r="42" spans="1:21" s="21" customFormat="1" ht="15.75">
      <c r="A42" s="22"/>
      <c r="B42" s="182" t="str">
        <f>Translation!A85</f>
        <v>De alumbrado público</v>
      </c>
      <c r="C42" s="153">
        <v>4665.611</v>
      </c>
      <c r="D42" s="153"/>
      <c r="E42" s="153"/>
      <c r="F42" s="64">
        <f t="shared" si="0"/>
        <v>4665.611</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4665.611</v>
      </c>
    </row>
    <row r="43" spans="1:21" s="21" customFormat="1" ht="15.75">
      <c r="A43" s="22"/>
      <c r="B43" s="61" t="str">
        <f>Translation!A86</f>
        <v>TRANSPORTES</v>
      </c>
      <c r="C43" s="231">
        <f>SUM(C44:C47)</f>
        <v>54.76005165890002</v>
      </c>
      <c r="D43" s="231">
        <f>SUM(D44:D47)</f>
        <v>0</v>
      </c>
      <c r="E43" s="231">
        <f>SUM(E44:E47)</f>
        <v>0</v>
      </c>
      <c r="F43" s="64">
        <f t="shared" si="0"/>
        <v>54.76005165890002</v>
      </c>
      <c r="G43" s="231">
        <f aca="true" t="shared" si="12" ref="G43:L43">SUM(G44:G47)</f>
        <v>0</v>
      </c>
      <c r="H43" s="231">
        <f t="shared" si="12"/>
        <v>53138.53456069925</v>
      </c>
      <c r="I43" s="231">
        <f t="shared" si="12"/>
        <v>48108.51522942677</v>
      </c>
      <c r="J43" s="231">
        <f t="shared" si="12"/>
        <v>0</v>
      </c>
      <c r="K43" s="231">
        <f t="shared" si="12"/>
        <v>0</v>
      </c>
      <c r="L43" s="231">
        <f t="shared" si="12"/>
        <v>0</v>
      </c>
      <c r="M43" s="64">
        <f t="shared" si="2"/>
        <v>101247.04979012601</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101301.80984178491</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28.876114412833104</v>
      </c>
      <c r="D44" s="153"/>
      <c r="E44" s="153"/>
      <c r="F44" s="64">
        <f t="shared" si="0"/>
        <v>28.876114412833104</v>
      </c>
      <c r="G44" s="153">
        <v>0</v>
      </c>
      <c r="H44" s="153">
        <v>24640.09500065375</v>
      </c>
      <c r="I44" s="153">
        <v>-274.8634236447096</v>
      </c>
      <c r="J44" s="153">
        <v>0</v>
      </c>
      <c r="K44" s="153">
        <v>0</v>
      </c>
      <c r="L44" s="153">
        <v>0</v>
      </c>
      <c r="M44" s="64">
        <f t="shared" si="2"/>
        <v>24365.23157700904</v>
      </c>
      <c r="N44" s="153"/>
      <c r="O44" s="153"/>
      <c r="P44" s="153"/>
      <c r="Q44" s="153"/>
      <c r="R44" s="153"/>
      <c r="S44" s="153"/>
      <c r="T44" s="64">
        <f t="shared" si="4"/>
        <v>0</v>
      </c>
      <c r="U44" s="64">
        <f t="shared" si="5"/>
        <v>24394.107691421872</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25.883937246066914</v>
      </c>
      <c r="D47" s="153"/>
      <c r="E47" s="153"/>
      <c r="F47" s="64">
        <f t="shared" si="0"/>
        <v>25.883937246066914</v>
      </c>
      <c r="G47" s="153">
        <v>0</v>
      </c>
      <c r="H47" s="153">
        <v>28498.4395600455</v>
      </c>
      <c r="I47" s="153">
        <v>48383.37865307148</v>
      </c>
      <c r="J47" s="153">
        <v>0</v>
      </c>
      <c r="K47" s="153">
        <v>0</v>
      </c>
      <c r="L47" s="153">
        <v>0</v>
      </c>
      <c r="M47" s="64">
        <f t="shared" si="2"/>
        <v>76881.81821311697</v>
      </c>
      <c r="N47" s="153"/>
      <c r="O47" s="153"/>
      <c r="P47" s="153"/>
      <c r="Q47" s="153"/>
      <c r="R47" s="153"/>
      <c r="S47" s="153"/>
      <c r="T47" s="64">
        <f t="shared" si="4"/>
        <v>0</v>
      </c>
      <c r="U47" s="64">
        <f t="shared" si="5"/>
        <v>76907.70215036304</v>
      </c>
    </row>
    <row r="48" spans="1:21" s="21" customFormat="1" ht="15.75">
      <c r="A48" s="22"/>
      <c r="B48" s="73" t="str">
        <f>Translation!A118</f>
        <v>TOTAL DE MERCADO INTERIOR</v>
      </c>
      <c r="C48" s="65">
        <f>C17+C27+C30+C34+C43</f>
        <v>68413.94416378925</v>
      </c>
      <c r="D48" s="65">
        <f>D17+D27+D30+D34+D43</f>
        <v>0</v>
      </c>
      <c r="E48" s="65">
        <f>E17+E27+E30+E34+E43</f>
        <v>0</v>
      </c>
      <c r="F48" s="64">
        <f t="shared" si="0"/>
        <v>68413.94416378925</v>
      </c>
      <c r="G48" s="65">
        <f aca="true" t="shared" si="14" ref="G48:L48">G17+G27+G30+G34+G43</f>
        <v>2637.162323777888</v>
      </c>
      <c r="H48" s="65">
        <f t="shared" si="14"/>
        <v>77643.94431826202</v>
      </c>
      <c r="I48" s="65">
        <f t="shared" si="14"/>
        <v>48155.89529742491</v>
      </c>
      <c r="J48" s="65">
        <f t="shared" si="14"/>
        <v>7693.6331959605795</v>
      </c>
      <c r="K48" s="65">
        <f t="shared" si="14"/>
        <v>0</v>
      </c>
      <c r="L48" s="65">
        <f t="shared" si="14"/>
        <v>0</v>
      </c>
      <c r="M48" s="64">
        <f t="shared" si="2"/>
        <v>136130.6351354254</v>
      </c>
      <c r="N48" s="65">
        <f aca="true" t="shared" si="15" ref="N48:S48">N17+N27+N30+N34+N43</f>
        <v>0</v>
      </c>
      <c r="O48" s="65">
        <f t="shared" si="15"/>
        <v>0</v>
      </c>
      <c r="P48" s="65">
        <f t="shared" si="15"/>
        <v>4476.459061763232</v>
      </c>
      <c r="Q48" s="65">
        <f t="shared" si="15"/>
        <v>0</v>
      </c>
      <c r="R48" s="65">
        <f t="shared" si="15"/>
        <v>0</v>
      </c>
      <c r="S48" s="65">
        <f t="shared" si="15"/>
        <v>0</v>
      </c>
      <c r="T48" s="64">
        <f t="shared" si="4"/>
        <v>4476.459061763232</v>
      </c>
      <c r="U48" s="64">
        <f t="shared" si="5"/>
        <v>209021.03836097787</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68413.94416378925</v>
      </c>
      <c r="D52" s="53">
        <f aca="true" t="shared" si="16" ref="D52:U52">SUM(D48:D51)</f>
        <v>0</v>
      </c>
      <c r="E52" s="53">
        <f t="shared" si="16"/>
        <v>0</v>
      </c>
      <c r="F52" s="53">
        <f t="shared" si="16"/>
        <v>68413.94416378925</v>
      </c>
      <c r="G52" s="53">
        <f t="shared" si="16"/>
        <v>2637.162323777888</v>
      </c>
      <c r="H52" s="53">
        <f t="shared" si="16"/>
        <v>77643.94431826202</v>
      </c>
      <c r="I52" s="53">
        <f t="shared" si="16"/>
        <v>48155.89529742491</v>
      </c>
      <c r="J52" s="53">
        <f t="shared" si="16"/>
        <v>7693.6331959605795</v>
      </c>
      <c r="K52" s="53">
        <f t="shared" si="16"/>
        <v>0</v>
      </c>
      <c r="L52" s="53">
        <f t="shared" si="16"/>
        <v>0</v>
      </c>
      <c r="M52" s="53">
        <f t="shared" si="16"/>
        <v>136130.6351354254</v>
      </c>
      <c r="N52" s="53">
        <f t="shared" si="16"/>
        <v>0</v>
      </c>
      <c r="O52" s="53">
        <f t="shared" si="16"/>
        <v>0</v>
      </c>
      <c r="P52" s="53">
        <f t="shared" si="16"/>
        <v>4476.459061763232</v>
      </c>
      <c r="Q52" s="53">
        <f t="shared" si="16"/>
        <v>0</v>
      </c>
      <c r="R52" s="53">
        <f t="shared" si="16"/>
        <v>0</v>
      </c>
      <c r="S52" s="53">
        <f t="shared" si="16"/>
        <v>0</v>
      </c>
      <c r="T52" s="53">
        <f t="shared" si="16"/>
        <v>4476.459061763232</v>
      </c>
      <c r="U52" s="53">
        <f t="shared" si="16"/>
        <v>209021.03836097787</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5" t="str">
        <f>Translation!A121</f>
        <v>PRODUCCIÓN DEL SECTOR</v>
      </c>
      <c r="C56" s="270" t="str">
        <f>Translation!A122</f>
        <v>FUENTE DE ENERGÍA</v>
      </c>
      <c r="D56" s="271"/>
      <c r="E56" s="271"/>
      <c r="F56" s="271"/>
      <c r="G56" s="271"/>
      <c r="H56" s="271"/>
      <c r="I56" s="271"/>
      <c r="J56" s="271"/>
      <c r="K56" s="271"/>
      <c r="L56" s="271"/>
      <c r="M56" s="271"/>
      <c r="N56" s="271"/>
      <c r="O56" s="271"/>
      <c r="P56" s="271"/>
      <c r="Q56" s="271"/>
      <c r="R56" s="271"/>
      <c r="S56" s="272"/>
      <c r="T56" s="270" t="str">
        <f>Translation!A139</f>
        <v>CONVERSIÓN DE ENERGÍA SECUNDARIA</v>
      </c>
      <c r="U56" s="271"/>
      <c r="V56" s="272"/>
      <c r="W56" s="292" t="str">
        <f>Translation!A130</f>
        <v>Los flujos de energía</v>
      </c>
      <c r="X56" s="293"/>
      <c r="Y56" s="293"/>
      <c r="Z56" s="293"/>
      <c r="AA56" s="293"/>
      <c r="AB56" s="294"/>
      <c r="AC56" s="303" t="str">
        <f>Translation!A119</f>
        <v>Total</v>
      </c>
      <c r="AD56" s="249" t="str">
        <f>Translation!A138</f>
        <v>Las pérdidas de distribución y para el autoconsumo</v>
      </c>
    </row>
    <row r="57" spans="2:30" s="51" customFormat="1" ht="18" customHeight="1">
      <c r="B57" s="296"/>
      <c r="C57" s="308" t="str">
        <f>Translation!A99</f>
        <v>Los combustibles fósiles</v>
      </c>
      <c r="D57" s="309"/>
      <c r="E57" s="309"/>
      <c r="F57" s="309"/>
      <c r="G57" s="309"/>
      <c r="H57" s="309"/>
      <c r="I57" s="310"/>
      <c r="J57" s="308" t="str">
        <f>Translation!A107</f>
        <v>Las fuentes renovables de energía (de los sistemas conectados a redes públicas)</v>
      </c>
      <c r="K57" s="309"/>
      <c r="L57" s="309"/>
      <c r="M57" s="309"/>
      <c r="N57" s="309"/>
      <c r="O57" s="309"/>
      <c r="P57" s="309"/>
      <c r="Q57" s="309"/>
      <c r="R57" s="310"/>
      <c r="S57" s="249" t="str">
        <f>Translation!A117</f>
        <v>Total parcial</v>
      </c>
      <c r="T57" s="286" t="str">
        <f>Translation!A140</f>
        <v>Electricidad conversión al frío</v>
      </c>
      <c r="U57" s="286" t="str">
        <f>Translation!A141</f>
        <v>Conversión de calor a frío</v>
      </c>
      <c r="V57" s="249" t="str">
        <f>Translation!A117</f>
        <v>Total parcial</v>
      </c>
      <c r="W57" s="305" t="str">
        <f>Translation!A131</f>
        <v>Almacenamiento</v>
      </c>
      <c r="X57" s="306"/>
      <c r="Y57" s="304" t="str">
        <f>Translation!A134</f>
        <v>Conexión externa</v>
      </c>
      <c r="Z57" s="304"/>
      <c r="AA57" s="295" t="str">
        <f>Translation!A137</f>
        <v>Reexportación y el consumo externo</v>
      </c>
      <c r="AB57" s="249" t="str">
        <f>Translation!A117</f>
        <v>Total parcial</v>
      </c>
      <c r="AC57" s="303"/>
      <c r="AD57" s="249"/>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9"/>
      <c r="T58" s="287"/>
      <c r="U58" s="287"/>
      <c r="V58" s="249"/>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6"/>
      <c r="AB58" s="249"/>
      <c r="AC58" s="303"/>
      <c r="AD58" s="249"/>
    </row>
    <row r="59" spans="2:30" s="51" customFormat="1" ht="15.75">
      <c r="B59" s="183" t="str">
        <f>Translation!A124</f>
        <v>Electricidad</v>
      </c>
      <c r="C59" s="232">
        <v>56679.86168672744</v>
      </c>
      <c r="D59" s="232"/>
      <c r="E59" s="232"/>
      <c r="F59" s="232"/>
      <c r="G59" s="232"/>
      <c r="H59" s="232"/>
      <c r="I59" s="59">
        <f>SUM(C59:H59)</f>
        <v>56679.86168672744</v>
      </c>
      <c r="J59" s="232">
        <v>1585</v>
      </c>
      <c r="K59" s="232">
        <v>12008.1211</v>
      </c>
      <c r="L59" s="232">
        <v>90</v>
      </c>
      <c r="M59" s="232">
        <v>0</v>
      </c>
      <c r="N59" s="232">
        <v>0</v>
      </c>
      <c r="O59" s="232">
        <v>4000</v>
      </c>
      <c r="P59" s="232">
        <v>0</v>
      </c>
      <c r="Q59" s="232">
        <v>0</v>
      </c>
      <c r="R59" s="59">
        <f>SUM(J59:Q59)</f>
        <v>17683.1211</v>
      </c>
      <c r="S59" s="59">
        <f>I59+R59</f>
        <v>74362.98278672744</v>
      </c>
      <c r="T59" s="232"/>
      <c r="U59" s="232"/>
      <c r="V59" s="59">
        <f>-T59</f>
        <v>0</v>
      </c>
      <c r="W59" s="232"/>
      <c r="X59" s="232"/>
      <c r="Y59" s="232"/>
      <c r="Z59" s="232"/>
      <c r="AA59" s="184">
        <f>$C$49+$C$50+$C$51</f>
        <v>0</v>
      </c>
      <c r="AB59" s="59">
        <f>-SUM(W59)+SUM(X59:Y59)-SUM(Z59:AA59)</f>
        <v>0</v>
      </c>
      <c r="AC59" s="64">
        <f>S59+V59+AB59</f>
        <v>74362.98278672744</v>
      </c>
      <c r="AD59" s="185">
        <f>AC59-C48</f>
        <v>5949.038622938198</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56679.86168672744</v>
      </c>
      <c r="D62" s="53">
        <f t="shared" si="17"/>
        <v>0</v>
      </c>
      <c r="E62" s="53">
        <f t="shared" si="17"/>
        <v>0</v>
      </c>
      <c r="F62" s="53">
        <f t="shared" si="17"/>
        <v>0</v>
      </c>
      <c r="G62" s="53">
        <f t="shared" si="17"/>
        <v>0</v>
      </c>
      <c r="H62" s="53">
        <f t="shared" si="17"/>
        <v>0</v>
      </c>
      <c r="I62" s="53">
        <f t="shared" si="17"/>
        <v>56679.86168672744</v>
      </c>
      <c r="J62" s="53">
        <f t="shared" si="17"/>
        <v>1585</v>
      </c>
      <c r="K62" s="53">
        <f t="shared" si="17"/>
        <v>12008.1211</v>
      </c>
      <c r="L62" s="53">
        <f t="shared" si="17"/>
        <v>90</v>
      </c>
      <c r="M62" s="53">
        <f t="shared" si="17"/>
        <v>0</v>
      </c>
      <c r="N62" s="53">
        <f t="shared" si="17"/>
        <v>0</v>
      </c>
      <c r="O62" s="53">
        <f t="shared" si="17"/>
        <v>4000</v>
      </c>
      <c r="P62" s="53">
        <f t="shared" si="17"/>
        <v>0</v>
      </c>
      <c r="Q62" s="53">
        <f t="shared" si="17"/>
        <v>0</v>
      </c>
      <c r="R62" s="53">
        <f t="shared" si="17"/>
        <v>17683.1211</v>
      </c>
      <c r="S62" s="53">
        <f t="shared" si="17"/>
        <v>74362.98278672744</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74362.98278672744</v>
      </c>
      <c r="AD62" s="53">
        <f t="shared" si="17"/>
        <v>5949.038622938198</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5" t="str">
        <f>Translation!A121</f>
        <v>PRODUCCIÓN DEL SECTOR</v>
      </c>
      <c r="C66" s="273" t="str">
        <f>Translation!A143</f>
        <v>Fuente de energía primaria</v>
      </c>
      <c r="D66" s="274"/>
      <c r="E66" s="274"/>
      <c r="F66" s="274"/>
      <c r="G66" s="274"/>
      <c r="H66" s="274"/>
      <c r="I66" s="274"/>
      <c r="J66" s="274"/>
      <c r="K66" s="274"/>
      <c r="L66" s="274"/>
      <c r="M66" s="274"/>
      <c r="N66" s="274"/>
      <c r="O66" s="274"/>
      <c r="P66" s="274"/>
      <c r="Q66" s="274"/>
      <c r="R66" s="274"/>
      <c r="S66" s="275"/>
      <c r="T66" s="288"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6"/>
      <c r="C67" s="273" t="str">
        <f>Translation!A99</f>
        <v>Los combustibles fósiles</v>
      </c>
      <c r="D67" s="274"/>
      <c r="E67" s="274"/>
      <c r="F67" s="274"/>
      <c r="G67" s="274"/>
      <c r="H67" s="274"/>
      <c r="I67" s="275"/>
      <c r="J67" s="273" t="str">
        <f>Translation!A108</f>
        <v>Fuentes de energía renovables</v>
      </c>
      <c r="K67" s="274"/>
      <c r="L67" s="274"/>
      <c r="M67" s="274"/>
      <c r="N67" s="274"/>
      <c r="O67" s="274"/>
      <c r="P67" s="274"/>
      <c r="Q67" s="274"/>
      <c r="R67" s="275"/>
      <c r="S67" s="291" t="str">
        <f>Translation!A119</f>
        <v>Total</v>
      </c>
      <c r="T67" s="289"/>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91"/>
      <c r="T68" s="290"/>
      <c r="U68" s="57"/>
      <c r="V68" s="57"/>
      <c r="W68" s="68"/>
      <c r="X68" s="57"/>
      <c r="Y68" s="57"/>
      <c r="Z68" s="57"/>
      <c r="AA68" s="57"/>
      <c r="AB68" s="57"/>
      <c r="AC68" s="57"/>
      <c r="AD68" s="57"/>
      <c r="AE68" s="57"/>
    </row>
    <row r="69" spans="2:31" s="51" customFormat="1" ht="15.75">
      <c r="B69" s="183" t="str">
        <f>Translation!A124</f>
        <v>Electricidad</v>
      </c>
      <c r="C69" s="232">
        <v>108999.73401293738</v>
      </c>
      <c r="D69" s="232"/>
      <c r="E69" s="232"/>
      <c r="F69" s="232"/>
      <c r="G69" s="232"/>
      <c r="H69" s="232"/>
      <c r="I69" s="59">
        <f>SUM(C69:H69)</f>
        <v>108999.73401293738</v>
      </c>
      <c r="J69" s="75">
        <f>J59</f>
        <v>1585</v>
      </c>
      <c r="K69" s="75">
        <f aca="true" t="shared" si="18" ref="K69:P69">K59</f>
        <v>12008.1211</v>
      </c>
      <c r="L69" s="75">
        <f t="shared" si="18"/>
        <v>90</v>
      </c>
      <c r="M69" s="75">
        <f t="shared" si="18"/>
        <v>0</v>
      </c>
      <c r="N69" s="75">
        <f t="shared" si="18"/>
        <v>0</v>
      </c>
      <c r="O69" s="232">
        <v>10000</v>
      </c>
      <c r="P69" s="75">
        <f t="shared" si="18"/>
        <v>0</v>
      </c>
      <c r="Q69" s="75"/>
      <c r="R69" s="59">
        <f>SUM(J69:Q69)</f>
        <v>23683.1211</v>
      </c>
      <c r="S69" s="59">
        <f>I69+R69</f>
        <v>132682.85511293737</v>
      </c>
      <c r="T69" s="71">
        <f>S69-AC59+AB59</f>
        <v>58319.87232620992</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108999.73401293738</v>
      </c>
      <c r="D72" s="53">
        <f t="shared" si="20"/>
        <v>0</v>
      </c>
      <c r="E72" s="53">
        <f t="shared" si="20"/>
        <v>0</v>
      </c>
      <c r="F72" s="53">
        <f t="shared" si="20"/>
        <v>0</v>
      </c>
      <c r="G72" s="53">
        <f t="shared" si="20"/>
        <v>0</v>
      </c>
      <c r="H72" s="53">
        <f t="shared" si="20"/>
        <v>0</v>
      </c>
      <c r="I72" s="53">
        <f t="shared" si="20"/>
        <v>108999.73401293738</v>
      </c>
      <c r="J72" s="53">
        <f t="shared" si="20"/>
        <v>1585</v>
      </c>
      <c r="K72" s="53">
        <f t="shared" si="20"/>
        <v>12008.1211</v>
      </c>
      <c r="L72" s="53">
        <f t="shared" si="20"/>
        <v>90</v>
      </c>
      <c r="M72" s="53">
        <f t="shared" si="20"/>
        <v>0</v>
      </c>
      <c r="N72" s="53">
        <f t="shared" si="20"/>
        <v>0</v>
      </c>
      <c r="O72" s="53">
        <f t="shared" si="20"/>
        <v>10000</v>
      </c>
      <c r="P72" s="53">
        <f t="shared" si="20"/>
        <v>0</v>
      </c>
      <c r="Q72" s="53">
        <f t="shared" si="20"/>
        <v>0</v>
      </c>
      <c r="R72" s="53">
        <f t="shared" si="20"/>
        <v>23683.1211</v>
      </c>
      <c r="S72" s="53">
        <f t="shared" si="20"/>
        <v>132682.85511293737</v>
      </c>
      <c r="T72" s="71">
        <f>S72-AC62+AB62</f>
        <v>58319.87232620992</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13" t="str">
        <f>Translation!A123</f>
        <v>Productos energéticos</v>
      </c>
      <c r="C76" s="270" t="str">
        <f>Translation!A143</f>
        <v>Fuente de energía primaria</v>
      </c>
      <c r="D76" s="271"/>
      <c r="E76" s="271"/>
      <c r="F76" s="271"/>
      <c r="G76" s="271"/>
      <c r="H76" s="271"/>
      <c r="I76" s="271"/>
      <c r="J76" s="271"/>
      <c r="K76" s="271"/>
      <c r="L76" s="271"/>
      <c r="M76" s="271"/>
      <c r="N76" s="271"/>
      <c r="O76" s="271"/>
      <c r="P76" s="271"/>
      <c r="Q76" s="271"/>
      <c r="R76" s="271"/>
      <c r="S76" s="271"/>
      <c r="T76" s="271"/>
      <c r="U76" s="271"/>
      <c r="V76" s="271"/>
      <c r="W76" s="271"/>
      <c r="X76" s="271"/>
      <c r="Y76" s="272"/>
    </row>
    <row r="77" spans="2:25" s="51" customFormat="1" ht="15" customHeight="1">
      <c r="B77" s="314"/>
      <c r="C77" s="270" t="str">
        <f>Translation!A99</f>
        <v>Los combustibles fósiles</v>
      </c>
      <c r="D77" s="271"/>
      <c r="E77" s="271"/>
      <c r="F77" s="271"/>
      <c r="G77" s="271"/>
      <c r="H77" s="271"/>
      <c r="I77" s="272"/>
      <c r="J77" s="270" t="str">
        <f>Translation!A108</f>
        <v>Fuentes de energía renovables</v>
      </c>
      <c r="K77" s="271"/>
      <c r="L77" s="271"/>
      <c r="M77" s="271"/>
      <c r="N77" s="271"/>
      <c r="O77" s="271"/>
      <c r="P77" s="271"/>
      <c r="Q77" s="271"/>
      <c r="R77" s="272"/>
      <c r="S77" s="292" t="str">
        <f>Translation!A124</f>
        <v>Electricidad</v>
      </c>
      <c r="T77" s="293"/>
      <c r="U77" s="293"/>
      <c r="V77" s="294"/>
      <c r="W77" s="70" t="str">
        <f>Translation!A125</f>
        <v>Calor</v>
      </c>
      <c r="X77" s="70" t="str">
        <f>Translation!A126</f>
        <v>Frío</v>
      </c>
      <c r="Y77" s="295" t="str">
        <f>Translation!A119</f>
        <v>Total</v>
      </c>
    </row>
    <row r="78" spans="2:25" s="51" customFormat="1" ht="46.5" customHeight="1">
      <c r="B78" s="315"/>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6"/>
    </row>
    <row r="79" spans="2:25" s="51" customFormat="1" ht="15.75">
      <c r="B79" s="107" t="str">
        <f>Translation!A119</f>
        <v>Total</v>
      </c>
      <c r="C79" s="184">
        <f aca="true" t="shared" si="21" ref="C79:H79">G48+C72</f>
        <v>111636.89633671526</v>
      </c>
      <c r="D79" s="184">
        <f t="shared" si="21"/>
        <v>77643.94431826202</v>
      </c>
      <c r="E79" s="184">
        <f t="shared" si="21"/>
        <v>48155.89529742491</v>
      </c>
      <c r="F79" s="184">
        <f t="shared" si="21"/>
        <v>7693.6331959605795</v>
      </c>
      <c r="G79" s="184">
        <f t="shared" si="21"/>
        <v>0</v>
      </c>
      <c r="H79" s="184">
        <f t="shared" si="21"/>
        <v>0</v>
      </c>
      <c r="I79" s="53">
        <f>SUM(C79:H79)</f>
        <v>245130.36914836275</v>
      </c>
      <c r="J79" s="184">
        <f aca="true" t="shared" si="22" ref="J79:O79">N48+J72</f>
        <v>1585</v>
      </c>
      <c r="K79" s="184">
        <f t="shared" si="22"/>
        <v>12008.1211</v>
      </c>
      <c r="L79" s="184">
        <f t="shared" si="22"/>
        <v>4566.459061763232</v>
      </c>
      <c r="M79" s="184">
        <f t="shared" si="22"/>
        <v>0</v>
      </c>
      <c r="N79" s="184">
        <f t="shared" si="22"/>
        <v>0</v>
      </c>
      <c r="O79" s="184">
        <f t="shared" si="22"/>
        <v>10000</v>
      </c>
      <c r="P79" s="184">
        <f>P72</f>
        <v>0</v>
      </c>
      <c r="Q79" s="184">
        <f>Q72</f>
        <v>0</v>
      </c>
      <c r="R79" s="53">
        <f>SUM(J79:Q79)</f>
        <v>28159.58016176323</v>
      </c>
      <c r="S79" s="184">
        <f>Y62</f>
        <v>0</v>
      </c>
      <c r="T79" s="184">
        <f>Z62</f>
        <v>0</v>
      </c>
      <c r="U79" s="184">
        <f>$C$49+$C$50+$C$51</f>
        <v>0</v>
      </c>
      <c r="V79" s="53">
        <f>S79-T79-U79</f>
        <v>0</v>
      </c>
      <c r="W79" s="184">
        <f>$D$49+$D$50+$D$51</f>
        <v>0</v>
      </c>
      <c r="X79" s="184">
        <f>$E$49+$E$50+$E$51</f>
        <v>0</v>
      </c>
      <c r="Y79" s="53">
        <f>I79+R79+V79-W79-X79</f>
        <v>273289.94931012596</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5" t="str">
        <f>Translation!A121</f>
        <v>PRODUCCIÓN DEL SECTOR</v>
      </c>
      <c r="C83" s="273" t="str">
        <f>Translation!A143</f>
        <v>Fuente de energía primaria</v>
      </c>
      <c r="D83" s="274"/>
      <c r="E83" s="274"/>
      <c r="F83" s="274"/>
      <c r="G83" s="274"/>
      <c r="H83" s="274"/>
      <c r="I83" s="274"/>
      <c r="J83" s="274"/>
      <c r="K83" s="274"/>
      <c r="L83" s="274"/>
      <c r="M83" s="274"/>
      <c r="N83" s="274"/>
      <c r="O83" s="274"/>
      <c r="P83" s="274"/>
      <c r="Q83" s="274"/>
      <c r="R83" s="274"/>
      <c r="S83" s="275"/>
      <c r="T83" s="68"/>
      <c r="V83" s="57"/>
      <c r="W83" s="57"/>
      <c r="X83" s="68"/>
      <c r="Y83" s="57"/>
      <c r="Z83" s="57"/>
      <c r="AA83" s="57"/>
      <c r="AB83" s="57"/>
      <c r="AC83" s="57"/>
      <c r="AD83" s="57"/>
      <c r="AE83" s="57"/>
      <c r="AF83" s="57"/>
    </row>
    <row r="84" spans="2:32" s="51" customFormat="1" ht="15" customHeight="1">
      <c r="B84" s="296"/>
      <c r="C84" s="273" t="str">
        <f>Translation!A99</f>
        <v>Los combustibles fósiles</v>
      </c>
      <c r="D84" s="274"/>
      <c r="E84" s="274"/>
      <c r="F84" s="274"/>
      <c r="G84" s="274"/>
      <c r="H84" s="274"/>
      <c r="I84" s="275"/>
      <c r="J84" s="273" t="str">
        <f>Translation!A108</f>
        <v>Fuentes de energía renovables</v>
      </c>
      <c r="K84" s="274"/>
      <c r="L84" s="274"/>
      <c r="M84" s="274"/>
      <c r="N84" s="274"/>
      <c r="O84" s="274"/>
      <c r="P84" s="274"/>
      <c r="Q84" s="274"/>
      <c r="R84" s="275"/>
      <c r="S84" s="291"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91"/>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0.52</v>
      </c>
      <c r="D86" s="186" t="str">
        <f t="shared" si="23"/>
        <v>-</v>
      </c>
      <c r="E86" s="186" t="str">
        <f t="shared" si="23"/>
        <v>-</v>
      </c>
      <c r="F86" s="186" t="str">
        <f t="shared" si="23"/>
        <v>-</v>
      </c>
      <c r="G86" s="186" t="str">
        <f t="shared" si="23"/>
        <v>-</v>
      </c>
      <c r="H86" s="186" t="str">
        <f t="shared" si="23"/>
        <v>-</v>
      </c>
      <c r="I86" s="67">
        <f t="shared" si="23"/>
        <v>0.52</v>
      </c>
      <c r="J86" s="186">
        <f t="shared" si="23"/>
        <v>1</v>
      </c>
      <c r="K86" s="186">
        <f t="shared" si="23"/>
        <v>1</v>
      </c>
      <c r="L86" s="186">
        <f t="shared" si="23"/>
        <v>1</v>
      </c>
      <c r="M86" s="186" t="str">
        <f t="shared" si="23"/>
        <v>-</v>
      </c>
      <c r="N86" s="186" t="str">
        <f t="shared" si="23"/>
        <v>-</v>
      </c>
      <c r="O86" s="186">
        <f t="shared" si="23"/>
        <v>0.4</v>
      </c>
      <c r="P86" s="186" t="str">
        <f t="shared" si="23"/>
        <v>-</v>
      </c>
      <c r="Q86" s="186" t="s">
        <v>975</v>
      </c>
      <c r="R86" s="67">
        <f aca="true" t="shared" si="24" ref="R86:S88">IF(R69&gt;0,R59/R69,"-")</f>
        <v>0.7466550133039687</v>
      </c>
      <c r="S86" s="67">
        <f t="shared" si="24"/>
        <v>0.5604566070230472</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86" t="str">
        <f>Translation!A56</f>
        <v>La demanda del sector</v>
      </c>
      <c r="C92" s="278" t="str">
        <f>Translation!A94</f>
        <v>ENERGÍA PARA EL USO FINAL</v>
      </c>
      <c r="D92" s="279"/>
      <c r="E92" s="279"/>
      <c r="F92" s="279"/>
      <c r="G92" s="279"/>
      <c r="H92" s="279"/>
      <c r="I92" s="279"/>
      <c r="J92" s="279"/>
      <c r="K92" s="279"/>
      <c r="L92" s="279"/>
      <c r="M92" s="279"/>
      <c r="N92" s="279"/>
      <c r="O92" s="279"/>
      <c r="P92" s="279"/>
      <c r="Q92" s="279"/>
      <c r="R92" s="279"/>
      <c r="S92" s="279"/>
      <c r="T92" s="279"/>
      <c r="U92" s="280"/>
    </row>
    <row r="93" spans="2:21" s="51" customFormat="1" ht="18" customHeight="1">
      <c r="B93" s="287"/>
      <c r="C93" s="278" t="str">
        <f>Translation!A95</f>
        <v>Servicios centralizados de energía</v>
      </c>
      <c r="D93" s="279"/>
      <c r="E93" s="279"/>
      <c r="F93" s="280"/>
      <c r="G93" s="278" t="str">
        <f>Translation!A99</f>
        <v>Los combustibles fósiles</v>
      </c>
      <c r="H93" s="279"/>
      <c r="I93" s="279"/>
      <c r="J93" s="279"/>
      <c r="K93" s="279"/>
      <c r="L93" s="279"/>
      <c r="M93" s="280"/>
      <c r="N93" s="278" t="str">
        <f>Translation!A106</f>
        <v>Fuentes de energía renovables (excluyendo electricidad y calor vendidos a redes públicas)</v>
      </c>
      <c r="O93" s="279"/>
      <c r="P93" s="279"/>
      <c r="Q93" s="279"/>
      <c r="R93" s="279"/>
      <c r="S93" s="279"/>
      <c r="T93" s="280"/>
      <c r="U93" s="281"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3"/>
    </row>
    <row r="95" spans="1:21" s="21" customFormat="1" ht="15.75">
      <c r="A95" s="22"/>
      <c r="B95" s="66" t="str">
        <f>Translation!A60</f>
        <v>RESIDENCIAL</v>
      </c>
      <c r="C95" s="64">
        <f>SUM(C96:C104)</f>
        <v>17120.358115105173</v>
      </c>
      <c r="D95" s="64">
        <f>SUM(D96:D104)</f>
        <v>0</v>
      </c>
      <c r="E95" s="64">
        <f>SUM(E96:E104)</f>
        <v>0</v>
      </c>
      <c r="F95" s="64">
        <f aca="true" t="shared" si="27" ref="F95:F126">SUM(C95:E95)</f>
        <v>17120.358115105173</v>
      </c>
      <c r="G95" s="64">
        <f aca="true" t="shared" si="28" ref="G95:L95">SUM(G96:G104)</f>
        <v>0</v>
      </c>
      <c r="H95" s="64">
        <f t="shared" si="28"/>
        <v>10.870793341719555</v>
      </c>
      <c r="I95" s="64">
        <f t="shared" si="28"/>
        <v>0</v>
      </c>
      <c r="J95" s="64">
        <f t="shared" si="28"/>
        <v>2361.3706992720663</v>
      </c>
      <c r="K95" s="64">
        <f t="shared" si="28"/>
        <v>0</v>
      </c>
      <c r="L95" s="64">
        <f t="shared" si="28"/>
        <v>0</v>
      </c>
      <c r="M95" s="64">
        <f aca="true" t="shared" si="29" ref="M95:M126">SUM(G95:L95)</f>
        <v>2372.241492613786</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19492.59960771896</v>
      </c>
    </row>
    <row r="96" spans="1:21" s="21" customFormat="1" ht="15.75">
      <c r="A96" s="22"/>
      <c r="B96" s="181" t="str">
        <f>Translation!A61</f>
        <v>Agua caliente</v>
      </c>
      <c r="C96" s="75">
        <f aca="true" t="shared" si="33" ref="C96:C104">IF(AND(C$48&gt;0,($S$133+$V$143)&gt;0),($S$133+$V$143)/C$48,0)*C18</f>
        <v>1913.414901315487</v>
      </c>
      <c r="D96" s="75">
        <f aca="true" t="shared" si="34" ref="D96:D104">IF(AND(D$48&gt;0,$S$134&gt;0),($S$134)/D$48,0)*D18</f>
        <v>0</v>
      </c>
      <c r="E96" s="75">
        <f aca="true" t="shared" si="35" ref="E96:E104">IF(AND(E$48&gt;0,$S$135&gt;0),($S$135)/E$48,0)*E18</f>
        <v>0</v>
      </c>
      <c r="F96" s="64">
        <f t="shared" si="27"/>
        <v>1913.414901315487</v>
      </c>
      <c r="G96" s="75">
        <f>'CO2 factors'!C$7*G18</f>
        <v>0</v>
      </c>
      <c r="H96" s="75">
        <f>'CO2 factors'!D$7*H18</f>
        <v>0</v>
      </c>
      <c r="I96" s="75">
        <f>'CO2 factors'!E$7*I18</f>
        <v>0</v>
      </c>
      <c r="J96" s="75">
        <f>'CO2 factors'!F$7*J18</f>
        <v>1069.719493852438</v>
      </c>
      <c r="K96" s="75">
        <f>'CO2 factors'!G$7*K18</f>
        <v>0</v>
      </c>
      <c r="L96" s="75">
        <f>'CO2 factors'!H$7*L18</f>
        <v>0</v>
      </c>
      <c r="M96" s="64">
        <f t="shared" si="29"/>
        <v>1069.719493852438</v>
      </c>
      <c r="N96" s="75">
        <f>'CO2 factors'!J$7*N18</f>
        <v>0</v>
      </c>
      <c r="O96" s="75">
        <f>'CO2 factors'!K$7*O18</f>
        <v>0</v>
      </c>
      <c r="P96" s="75">
        <f>'CO2 factors'!L$7*P18</f>
        <v>0</v>
      </c>
      <c r="Q96" s="75">
        <f>'CO2 factors'!M$7*Q18</f>
        <v>0</v>
      </c>
      <c r="R96" s="75">
        <f>'CO2 factors'!N$7*R18</f>
        <v>0</v>
      </c>
      <c r="S96" s="75">
        <f>'CO2 factors'!O$7*S18</f>
        <v>0</v>
      </c>
      <c r="T96" s="64">
        <f t="shared" si="31"/>
        <v>0</v>
      </c>
      <c r="U96" s="64">
        <f t="shared" si="32"/>
        <v>2983.134395167925</v>
      </c>
    </row>
    <row r="97" spans="1:21" s="21" customFormat="1" ht="15.75">
      <c r="A97" s="22"/>
      <c r="B97" s="181" t="str">
        <f>Translation!A62</f>
        <v>Calefacción y refrigeración</v>
      </c>
      <c r="C97" s="75">
        <f t="shared" si="33"/>
        <v>677.8687078613793</v>
      </c>
      <c r="D97" s="75">
        <f t="shared" si="34"/>
        <v>0</v>
      </c>
      <c r="E97" s="75">
        <f t="shared" si="35"/>
        <v>0</v>
      </c>
      <c r="F97" s="64">
        <f t="shared" si="27"/>
        <v>677.8687078613793</v>
      </c>
      <c r="G97" s="75">
        <f>'CO2 factors'!C$7*G19</f>
        <v>0</v>
      </c>
      <c r="H97" s="75">
        <f>'CO2 factors'!D$7*H19</f>
        <v>10.870793341719555</v>
      </c>
      <c r="I97" s="75">
        <f>'CO2 factors'!E$7*I19</f>
        <v>0</v>
      </c>
      <c r="J97" s="75">
        <f>'CO2 factors'!F$7*J19</f>
        <v>38.839957767722474</v>
      </c>
      <c r="K97" s="75">
        <f>'CO2 factors'!G$7*K19</f>
        <v>0</v>
      </c>
      <c r="L97" s="75">
        <f>'CO2 factors'!H$7*L19</f>
        <v>0</v>
      </c>
      <c r="M97" s="64">
        <f t="shared" si="29"/>
        <v>49.71075110944203</v>
      </c>
      <c r="N97" s="75">
        <f>'CO2 factors'!J$7*N19</f>
        <v>0</v>
      </c>
      <c r="O97" s="75">
        <f>'CO2 factors'!K$7*O19</f>
        <v>0</v>
      </c>
      <c r="P97" s="75">
        <f>'CO2 factors'!L$7*P19</f>
        <v>0</v>
      </c>
      <c r="Q97" s="75">
        <f>'CO2 factors'!M$7*Q19</f>
        <v>0</v>
      </c>
      <c r="R97" s="75">
        <f>'CO2 factors'!N$7*R19</f>
        <v>0</v>
      </c>
      <c r="S97" s="75">
        <f>'CO2 factors'!O$7*S19</f>
        <v>0</v>
      </c>
      <c r="T97" s="64">
        <f t="shared" si="31"/>
        <v>0</v>
      </c>
      <c r="U97" s="64">
        <f t="shared" si="32"/>
        <v>727.5794589708214</v>
      </c>
    </row>
    <row r="98" spans="1:21" s="21" customFormat="1" ht="15.75">
      <c r="A98" s="22"/>
      <c r="B98" s="181" t="str">
        <f>Translation!A63</f>
        <v>Iluminación</v>
      </c>
      <c r="C98" s="75">
        <f t="shared" si="33"/>
        <v>2632.078714842084</v>
      </c>
      <c r="D98" s="75">
        <f t="shared" si="34"/>
        <v>0</v>
      </c>
      <c r="E98" s="75">
        <f t="shared" si="35"/>
        <v>0</v>
      </c>
      <c r="F98" s="64">
        <f t="shared" si="27"/>
        <v>2632.078714842084</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2632.078714842084</v>
      </c>
    </row>
    <row r="99" spans="1:21" s="21" customFormat="1" ht="15.75">
      <c r="A99" s="22"/>
      <c r="B99" s="181" t="str">
        <f>Translation!A64</f>
        <v>Cocina</v>
      </c>
      <c r="C99" s="75">
        <f t="shared" si="33"/>
        <v>3825.2877322371633</v>
      </c>
      <c r="D99" s="75">
        <f t="shared" si="34"/>
        <v>0</v>
      </c>
      <c r="E99" s="75">
        <f t="shared" si="35"/>
        <v>0</v>
      </c>
      <c r="F99" s="64">
        <f t="shared" si="27"/>
        <v>3825.2877322371633</v>
      </c>
      <c r="G99" s="75">
        <f>'CO2 factors'!C$7*G21</f>
        <v>0</v>
      </c>
      <c r="H99" s="75">
        <f>'CO2 factors'!D$7*H21</f>
        <v>0</v>
      </c>
      <c r="I99" s="75">
        <f>'CO2 factors'!E$7*I21</f>
        <v>0</v>
      </c>
      <c r="J99" s="75">
        <f>'CO2 factors'!F$7*J21</f>
        <v>1252.8112476519057</v>
      </c>
      <c r="K99" s="75">
        <f>'CO2 factors'!G$7*K21</f>
        <v>0</v>
      </c>
      <c r="L99" s="75">
        <f>'CO2 factors'!H$7*L21</f>
        <v>0</v>
      </c>
      <c r="M99" s="64">
        <f t="shared" si="29"/>
        <v>1252.8112476519057</v>
      </c>
      <c r="N99" s="75">
        <f>'CO2 factors'!J$7*N21</f>
        <v>0</v>
      </c>
      <c r="O99" s="75">
        <f>'CO2 factors'!K$7*O21</f>
        <v>0</v>
      </c>
      <c r="P99" s="75">
        <f>'CO2 factors'!L$7*P21</f>
        <v>0</v>
      </c>
      <c r="Q99" s="75">
        <f>'CO2 factors'!M$7*Q21</f>
        <v>0</v>
      </c>
      <c r="R99" s="75">
        <f>'CO2 factors'!N$7*R21</f>
        <v>0</v>
      </c>
      <c r="S99" s="75">
        <f>'CO2 factors'!O$7*S21</f>
        <v>0</v>
      </c>
      <c r="T99" s="64">
        <f t="shared" si="31"/>
        <v>0</v>
      </c>
      <c r="U99" s="64">
        <f t="shared" si="32"/>
        <v>5078.098979889069</v>
      </c>
    </row>
    <row r="100" spans="1:21" s="21" customFormat="1" ht="15.75">
      <c r="A100" s="22"/>
      <c r="B100" s="181" t="str">
        <f>Translation!A65</f>
        <v>Refrigerador y congelador</v>
      </c>
      <c r="C100" s="75">
        <f t="shared" si="33"/>
        <v>4386.797858070142</v>
      </c>
      <c r="D100" s="75">
        <f t="shared" si="34"/>
        <v>0</v>
      </c>
      <c r="E100" s="75">
        <f t="shared" si="35"/>
        <v>0</v>
      </c>
      <c r="F100" s="64">
        <f t="shared" si="27"/>
        <v>4386.797858070142</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4386.797858070142</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2719.814672003489</v>
      </c>
      <c r="D103" s="75">
        <f t="shared" si="34"/>
        <v>0</v>
      </c>
      <c r="E103" s="75">
        <f t="shared" si="35"/>
        <v>0</v>
      </c>
      <c r="F103" s="64">
        <f t="shared" si="27"/>
        <v>2719.814672003489</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2719.814672003489</v>
      </c>
    </row>
    <row r="104" spans="1:21" s="21" customFormat="1" ht="15.75">
      <c r="A104" s="22"/>
      <c r="B104" s="181" t="str">
        <f>Translation!A69</f>
        <v>Otros aparatos eléctricos</v>
      </c>
      <c r="C104" s="75">
        <f t="shared" si="33"/>
        <v>965.095528775431</v>
      </c>
      <c r="D104" s="75">
        <f t="shared" si="34"/>
        <v>0</v>
      </c>
      <c r="E104" s="75">
        <f t="shared" si="35"/>
        <v>0</v>
      </c>
      <c r="F104" s="64">
        <f t="shared" si="27"/>
        <v>965.095528775431</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965.095528775431</v>
      </c>
    </row>
    <row r="105" spans="1:21" s="21" customFormat="1" ht="15.75">
      <c r="A105" s="22"/>
      <c r="B105" s="66" t="str">
        <f>Translation!A70</f>
        <v>SECTOR PRIMARIO</v>
      </c>
      <c r="C105" s="64">
        <f>SUM(C106:C107)</f>
        <v>1345.4503377791696</v>
      </c>
      <c r="D105" s="64">
        <f>SUM(D106:D107)</f>
        <v>0</v>
      </c>
      <c r="E105" s="64">
        <f>SUM(E106:E107)</f>
        <v>0</v>
      </c>
      <c r="F105" s="64">
        <f t="shared" si="27"/>
        <v>1345.4503377791696</v>
      </c>
      <c r="G105" s="64">
        <f aca="true" t="shared" si="36" ref="G105:L105">SUM(G106:G107)</f>
        <v>1.742102426605391</v>
      </c>
      <c r="H105" s="64">
        <f t="shared" si="36"/>
        <v>130.5648331795056</v>
      </c>
      <c r="I105" s="64">
        <f t="shared" si="36"/>
        <v>1.1424259891716053</v>
      </c>
      <c r="J105" s="64">
        <f t="shared" si="36"/>
        <v>0</v>
      </c>
      <c r="K105" s="64">
        <f t="shared" si="36"/>
        <v>0</v>
      </c>
      <c r="L105" s="64">
        <f t="shared" si="36"/>
        <v>0</v>
      </c>
      <c r="M105" s="64">
        <f t="shared" si="29"/>
        <v>133.4493615952826</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1478.8996993744522</v>
      </c>
    </row>
    <row r="106" spans="1:21" s="21" customFormat="1" ht="15.75">
      <c r="A106" s="22"/>
      <c r="B106" s="182" t="str">
        <f>Translation!A71</f>
        <v>Agricultura, silvicultura y pesca</v>
      </c>
      <c r="C106" s="75">
        <f>IF(AND(C$48&gt;0,($S$133+$V$143)&gt;0),($S$133+$V$143)/C$48,0)*C28</f>
        <v>1329.9943831208075</v>
      </c>
      <c r="D106" s="75">
        <f>IF(AND(D$48&gt;0,$S$134&gt;0),($S$134)/D$48,0)*D28</f>
        <v>0</v>
      </c>
      <c r="E106" s="75">
        <f>IF(AND(E$48&gt;0,$S$135&gt;0),($S$135)/E$48,0)*E28</f>
        <v>0</v>
      </c>
      <c r="F106" s="64">
        <f t="shared" si="27"/>
        <v>1329.9943831208075</v>
      </c>
      <c r="G106" s="75">
        <f>'CO2 factors'!C$7*G28</f>
        <v>1.742102426605391</v>
      </c>
      <c r="H106" s="75">
        <f>'CO2 factors'!D$7*H28</f>
        <v>130.5648331795056</v>
      </c>
      <c r="I106" s="75">
        <f>'CO2 factors'!E$7*I28</f>
        <v>1.1424259891716053</v>
      </c>
      <c r="J106" s="75">
        <f>'CO2 factors'!F$7*J28</f>
        <v>0</v>
      </c>
      <c r="K106" s="75">
        <f>'CO2 factors'!G$7*K28</f>
        <v>0</v>
      </c>
      <c r="L106" s="75">
        <f>'CO2 factors'!H$7*L28</f>
        <v>0</v>
      </c>
      <c r="M106" s="64">
        <f t="shared" si="29"/>
        <v>133.4493615952826</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1463.4437447160901</v>
      </c>
    </row>
    <row r="107" spans="1:21" s="21" customFormat="1" ht="15.75">
      <c r="A107" s="22"/>
      <c r="B107" s="182" t="str">
        <f>Translation!A72</f>
        <v>Minas y canteras</v>
      </c>
      <c r="C107" s="75">
        <f>IF(AND(C$48&gt;0,($S$133+$V$143)&gt;0),($S$133+$V$143)/C$48,0)*C29</f>
        <v>15.45595465836198</v>
      </c>
      <c r="D107" s="75">
        <f>IF(AND(D$48&gt;0,$S$134&gt;0),($S$134)/D$48,0)*D29</f>
        <v>0</v>
      </c>
      <c r="E107" s="75">
        <f>IF(AND(E$48&gt;0,$S$135&gt;0),($S$135)/E$48,0)*E29</f>
        <v>0</v>
      </c>
      <c r="F107" s="64">
        <f t="shared" si="27"/>
        <v>15.45595465836198</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15.45595465836198</v>
      </c>
    </row>
    <row r="108" spans="1:21" s="21" customFormat="1" ht="15.75">
      <c r="A108" s="22"/>
      <c r="B108" s="61" t="str">
        <f>Translation!A73</f>
        <v>SECTOR SECUNDARIO</v>
      </c>
      <c r="C108" s="64">
        <f>SUM(C109:C111)</f>
        <v>226.82007630951748</v>
      </c>
      <c r="D108" s="64">
        <f>SUM(D109:D111)</f>
        <v>0</v>
      </c>
      <c r="E108" s="64">
        <f>SUM(E109:E111)</f>
        <v>0</v>
      </c>
      <c r="F108" s="64">
        <f t="shared" si="27"/>
        <v>226.82007630951748</v>
      </c>
      <c r="G108" s="64">
        <f aca="true" t="shared" si="38" ref="G108:L108">SUM(G109:G111)</f>
        <v>698.6216684519867</v>
      </c>
      <c r="H108" s="64">
        <f t="shared" si="38"/>
        <v>4893.029971129247</v>
      </c>
      <c r="I108" s="64">
        <f t="shared" si="38"/>
        <v>4.68968681033258</v>
      </c>
      <c r="J108" s="64">
        <f t="shared" si="38"/>
        <v>0</v>
      </c>
      <c r="K108" s="64">
        <f t="shared" si="38"/>
        <v>0</v>
      </c>
      <c r="L108" s="64">
        <f t="shared" si="38"/>
        <v>0</v>
      </c>
      <c r="M108" s="64">
        <f t="shared" si="29"/>
        <v>5596.341326391566</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5823.161402701084</v>
      </c>
    </row>
    <row r="109" spans="1:21" s="21" customFormat="1" ht="15.75">
      <c r="A109" s="22"/>
      <c r="B109" s="182" t="str">
        <f>Translation!A74</f>
        <v>Fabricación</v>
      </c>
      <c r="C109" s="75">
        <f>IF(AND(C$48&gt;0,($S$133+$V$143)&gt;0),($S$133+$V$143)/C$48,0)*C31</f>
        <v>276.5635643732888</v>
      </c>
      <c r="D109" s="75">
        <f>IF(AND(D$48&gt;0,$S$134&gt;0),($S$134)/D$48,0)*D31</f>
        <v>0</v>
      </c>
      <c r="E109" s="75">
        <f>IF(AND(E$48&gt;0,$S$135&gt;0),($S$135)/E$48,0)*E31</f>
        <v>0</v>
      </c>
      <c r="F109" s="64">
        <f t="shared" si="27"/>
        <v>276.5635643732888</v>
      </c>
      <c r="G109" s="75">
        <f>'CO2 factors'!C$7*G31</f>
        <v>401.92822441319163</v>
      </c>
      <c r="H109" s="75">
        <f>'CO2 factors'!D$7*H31</f>
        <v>2794.4773593600667</v>
      </c>
      <c r="I109" s="75">
        <f>'CO2 factors'!E$7*I31</f>
        <v>2.4949711451591723</v>
      </c>
      <c r="J109" s="75">
        <f>'CO2 factors'!F$7*J31</f>
        <v>0</v>
      </c>
      <c r="K109" s="75">
        <f>'CO2 factors'!G$7*K31</f>
        <v>0</v>
      </c>
      <c r="L109" s="75">
        <f>'CO2 factors'!H$7*L31</f>
        <v>0</v>
      </c>
      <c r="M109" s="64">
        <f t="shared" si="29"/>
        <v>3198.9005549184176</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3475.4641192917065</v>
      </c>
    </row>
    <row r="110" spans="1:21" s="21" customFormat="1" ht="30">
      <c r="A110" s="22"/>
      <c r="B110" s="182" t="str">
        <f>Translation!A75</f>
        <v>Agua potable, alcantarillado, gestión de residuos y descontaminación</v>
      </c>
      <c r="C110" s="75">
        <f>IF(AND(C$48&gt;0,($S$133+$V$143)&gt;0),($S$133+$V$143)/C$48,0)*C32</f>
        <v>0</v>
      </c>
      <c r="D110" s="75">
        <f>IF(AND(D$48&gt;0,$S$134&gt;0),($S$134)/D$48,0)*D32</f>
        <v>0</v>
      </c>
      <c r="E110" s="75">
        <f>IF(AND(E$48&gt;0,$S$135&gt;0),($S$135)/E$48,0)*E32</f>
        <v>0</v>
      </c>
      <c r="F110" s="64">
        <f t="shared" si="27"/>
        <v>0</v>
      </c>
      <c r="G110" s="75">
        <f>'CO2 factors'!C$7*G32</f>
        <v>0</v>
      </c>
      <c r="H110" s="75">
        <f>'CO2 factors'!D$7*H32</f>
        <v>30.47363512029181</v>
      </c>
      <c r="I110" s="75">
        <f>'CO2 factors'!E$7*I32</f>
        <v>0</v>
      </c>
      <c r="J110" s="75">
        <f>'CO2 factors'!F$7*J32</f>
        <v>0</v>
      </c>
      <c r="K110" s="75">
        <f>'CO2 factors'!G$7*K32</f>
        <v>0</v>
      </c>
      <c r="L110" s="75">
        <f>'CO2 factors'!H$7*L32</f>
        <v>0</v>
      </c>
      <c r="M110" s="64">
        <f t="shared" si="29"/>
        <v>30.47363512029181</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30.47363512029181</v>
      </c>
    </row>
    <row r="111" spans="1:21" s="21" customFormat="1" ht="15.75">
      <c r="A111" s="22"/>
      <c r="B111" s="182" t="str">
        <f>Translation!A76</f>
        <v>Construcción</v>
      </c>
      <c r="C111" s="75">
        <f>IF(AND(C$48&gt;0,($S$133+$V$143)&gt;0),($S$133+$V$143)/C$48,0)*C33</f>
        <v>-49.74348806377131</v>
      </c>
      <c r="D111" s="75">
        <f>IF(AND(D$48&gt;0,$S$134&gt;0),($S$134)/D$48,0)*D33</f>
        <v>0</v>
      </c>
      <c r="E111" s="75">
        <f>IF(AND(E$48&gt;0,$S$135&gt;0),($S$135)/E$48,0)*E33</f>
        <v>0</v>
      </c>
      <c r="F111" s="64">
        <f t="shared" si="27"/>
        <v>-49.74348806377131</v>
      </c>
      <c r="G111" s="75">
        <f>'CO2 factors'!C$7*G33</f>
        <v>296.69344403879506</v>
      </c>
      <c r="H111" s="75">
        <f>'CO2 factors'!D$7*H33</f>
        <v>2068.078976648889</v>
      </c>
      <c r="I111" s="75">
        <f>'CO2 factors'!E$7*I33</f>
        <v>2.194715665173407</v>
      </c>
      <c r="J111" s="75">
        <f>'CO2 factors'!F$7*J33</f>
        <v>0</v>
      </c>
      <c r="K111" s="75">
        <f>'CO2 factors'!G$7*K33</f>
        <v>0</v>
      </c>
      <c r="L111" s="75">
        <f>'CO2 factors'!H$7*L33</f>
        <v>0</v>
      </c>
      <c r="M111" s="64">
        <f t="shared" si="29"/>
        <v>2366.9671363528573</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2317.223648289086</v>
      </c>
    </row>
    <row r="112" spans="1:21" s="21" customFormat="1" ht="15.75">
      <c r="A112" s="22"/>
      <c r="B112" s="61" t="str">
        <f>Translation!A77</f>
        <v>SECTOR TERCIARIO</v>
      </c>
      <c r="C112" s="64">
        <f>SUM(C113:C120)</f>
        <v>11693.955674974433</v>
      </c>
      <c r="D112" s="64">
        <f>SUM(D113:D120)</f>
        <v>0</v>
      </c>
      <c r="E112" s="64">
        <f>SUM(E113:E120)</f>
        <v>0</v>
      </c>
      <c r="F112" s="64">
        <f t="shared" si="27"/>
        <v>11693.955674974433</v>
      </c>
      <c r="G112" s="64">
        <f aca="true" t="shared" si="40" ref="G112:L112">SUM(G113:G120)</f>
        <v>35.40451745543878</v>
      </c>
      <c r="H112" s="64">
        <f t="shared" si="40"/>
        <v>1508.478807618789</v>
      </c>
      <c r="I112" s="64">
        <f t="shared" si="40"/>
        <v>5.965524132032602</v>
      </c>
      <c r="J112" s="64">
        <f t="shared" si="40"/>
        <v>-514.8987322415273</v>
      </c>
      <c r="K112" s="64">
        <f t="shared" si="40"/>
        <v>0</v>
      </c>
      <c r="L112" s="64">
        <f t="shared" si="40"/>
        <v>0</v>
      </c>
      <c r="M112" s="64">
        <f t="shared" si="29"/>
        <v>1034.950116964733</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12728.905791939167</v>
      </c>
    </row>
    <row r="113" spans="1:21" s="21" customFormat="1" ht="30">
      <c r="A113" s="22"/>
      <c r="B113" s="182" t="str">
        <f>Translation!A78</f>
        <v>Comercio al por mayor y al por menor, reparación de vehículos de motor y motocicletas</v>
      </c>
      <c r="C113" s="75">
        <f aca="true" t="shared" si="42" ref="C113:C120">IF(AND(C$48&gt;0,($S$133+$V$143)&gt;0),($S$133+$V$143)/C$48,0)*C35</f>
        <v>3824.645813366845</v>
      </c>
      <c r="D113" s="75">
        <f aca="true" t="shared" si="43" ref="D113:D120">IF(AND(D$48&gt;0,$S$134&gt;0),($S$134)/D$48,0)*D35</f>
        <v>0</v>
      </c>
      <c r="E113" s="75">
        <f aca="true" t="shared" si="44" ref="E113:E120">IF(AND(E$48&gt;0,$S$135&gt;0),($S$135)/E$48,0)*E35</f>
        <v>0</v>
      </c>
      <c r="F113" s="64">
        <f t="shared" si="27"/>
        <v>3824.645813366845</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3824.645813366845</v>
      </c>
    </row>
    <row r="114" spans="1:21" s="21" customFormat="1" ht="15.75">
      <c r="A114" s="22"/>
      <c r="B114" s="182" t="str">
        <f>Translation!A79</f>
        <v>Alojamiento y la comida las actividades de servicio</v>
      </c>
      <c r="C114" s="75">
        <f t="shared" si="42"/>
        <v>4523.571779234577</v>
      </c>
      <c r="D114" s="75">
        <f t="shared" si="43"/>
        <v>0</v>
      </c>
      <c r="E114" s="75">
        <f t="shared" si="44"/>
        <v>0</v>
      </c>
      <c r="F114" s="64">
        <f t="shared" si="27"/>
        <v>4523.571779234577</v>
      </c>
      <c r="G114" s="75">
        <f>'CO2 factors'!C$7*G36</f>
        <v>-13.106334731572886</v>
      </c>
      <c r="H114" s="75">
        <f>'CO2 factors'!D$7*H36</f>
        <v>-12.542621409784806</v>
      </c>
      <c r="I114" s="75">
        <f>'CO2 factors'!E$7*I36</f>
        <v>0</v>
      </c>
      <c r="J114" s="75">
        <f>'CO2 factors'!F$7*J36</f>
        <v>-514.8987322415273</v>
      </c>
      <c r="K114" s="75">
        <f>'CO2 factors'!G$7*K36</f>
        <v>0</v>
      </c>
      <c r="L114" s="75">
        <f>'CO2 factors'!H$7*L36</f>
        <v>0</v>
      </c>
      <c r="M114" s="64">
        <f t="shared" si="29"/>
        <v>-540.547688382885</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3983.0240908516917</v>
      </c>
    </row>
    <row r="115" spans="1:21" s="21" customFormat="1" ht="15.75">
      <c r="A115" s="22"/>
      <c r="B115" s="182" t="str">
        <f>Translation!A80</f>
        <v>La administración pública general y la seguridad social</v>
      </c>
      <c r="C115" s="75">
        <f t="shared" si="42"/>
        <v>4720.339516689535</v>
      </c>
      <c r="D115" s="75">
        <f t="shared" si="43"/>
        <v>0</v>
      </c>
      <c r="E115" s="75">
        <f t="shared" si="44"/>
        <v>0</v>
      </c>
      <c r="F115" s="64">
        <f t="shared" si="27"/>
        <v>4720.339516689535</v>
      </c>
      <c r="G115" s="75">
        <f>'CO2 factors'!C$7*G37</f>
        <v>0</v>
      </c>
      <c r="H115" s="75">
        <f>'CO2 factors'!D$7*H37</f>
        <v>142.57525103963656</v>
      </c>
      <c r="I115" s="75">
        <f>'CO2 factors'!E$7*I37</f>
        <v>1.1043314904802894</v>
      </c>
      <c r="J115" s="75">
        <f>'CO2 factors'!F$7*J37</f>
        <v>0</v>
      </c>
      <c r="K115" s="75">
        <f>'CO2 factors'!G$7*K37</f>
        <v>0</v>
      </c>
      <c r="L115" s="75">
        <f>'CO2 factors'!H$7*L37</f>
        <v>0</v>
      </c>
      <c r="M115" s="64">
        <f t="shared" si="29"/>
        <v>143.67958253011685</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4864.019099219652</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2.492546548835406</v>
      </c>
      <c r="H116" s="75">
        <f>'CO2 factors'!D$7*H38</f>
        <v>0</v>
      </c>
      <c r="I116" s="75">
        <f>'CO2 factors'!E$7*I38</f>
        <v>0</v>
      </c>
      <c r="J116" s="75">
        <f>'CO2 factors'!F$7*J38</f>
        <v>0</v>
      </c>
      <c r="K116" s="75">
        <f>'CO2 factors'!G$7*K38</f>
        <v>0</v>
      </c>
      <c r="L116" s="75">
        <f>'CO2 factors'!H$7*L38</f>
        <v>0</v>
      </c>
      <c r="M116" s="64">
        <f t="shared" si="29"/>
        <v>2.492546548835406</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2.492546548835406</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-3448.5287837542164</v>
      </c>
      <c r="D119" s="75">
        <f t="shared" si="43"/>
        <v>0</v>
      </c>
      <c r="E119" s="75">
        <f t="shared" si="44"/>
        <v>0</v>
      </c>
      <c r="F119" s="64">
        <f t="shared" si="27"/>
        <v>-3448.5287837542164</v>
      </c>
      <c r="G119" s="75">
        <f>'CO2 factors'!C$7*G41</f>
        <v>46.01830563817626</v>
      </c>
      <c r="H119" s="75">
        <f>'CO2 factors'!D$7*H41</f>
        <v>1378.4461779889373</v>
      </c>
      <c r="I119" s="75">
        <f>'CO2 factors'!E$7*I41</f>
        <v>4.861192641552313</v>
      </c>
      <c r="J119" s="75">
        <f>'CO2 factors'!F$7*J41</f>
        <v>0</v>
      </c>
      <c r="K119" s="75">
        <f>'CO2 factors'!G$7*K41</f>
        <v>0</v>
      </c>
      <c r="L119" s="75">
        <f>'CO2 factors'!H$7*L41</f>
        <v>0</v>
      </c>
      <c r="M119" s="64">
        <f t="shared" si="29"/>
        <v>1429.325676268666</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-2019.2031074855504</v>
      </c>
    </row>
    <row r="120" spans="1:21" s="21" customFormat="1" ht="15.75">
      <c r="A120" s="22"/>
      <c r="B120" s="182" t="str">
        <f>Translation!A85</f>
        <v>De alumbrado público</v>
      </c>
      <c r="C120" s="75">
        <f t="shared" si="42"/>
        <v>2073.927349437695</v>
      </c>
      <c r="D120" s="75">
        <f t="shared" si="43"/>
        <v>0</v>
      </c>
      <c r="E120" s="75">
        <f t="shared" si="44"/>
        <v>0</v>
      </c>
      <c r="F120" s="64">
        <f t="shared" si="27"/>
        <v>2073.927349437695</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2073.927349437695</v>
      </c>
    </row>
    <row r="121" spans="1:21" s="21" customFormat="1" ht="15.75">
      <c r="A121" s="22"/>
      <c r="B121" s="61" t="str">
        <f>Translation!A86</f>
        <v>TRANSPORTES</v>
      </c>
      <c r="C121" s="64">
        <f>SUM(C122:C125)</f>
        <v>24.341585441223835</v>
      </c>
      <c r="D121" s="64">
        <f>SUM(D122:D125)</f>
        <v>0</v>
      </c>
      <c r="E121" s="64">
        <f>SUM(E122:E125)</f>
        <v>0</v>
      </c>
      <c r="F121" s="64">
        <f t="shared" si="27"/>
        <v>24.341585441223835</v>
      </c>
      <c r="G121" s="64">
        <f aca="true" t="shared" si="45" ref="G121:L121">SUM(G122:G125)</f>
        <v>0</v>
      </c>
      <c r="H121" s="64">
        <f t="shared" si="45"/>
        <v>14187.9887277067</v>
      </c>
      <c r="I121" s="64">
        <f t="shared" si="45"/>
        <v>11979.020292127265</v>
      </c>
      <c r="J121" s="64">
        <f t="shared" si="45"/>
        <v>0</v>
      </c>
      <c r="K121" s="64">
        <f t="shared" si="45"/>
        <v>0</v>
      </c>
      <c r="L121" s="64">
        <f t="shared" si="45"/>
        <v>0</v>
      </c>
      <c r="M121" s="64">
        <f t="shared" si="29"/>
        <v>26167.009019833964</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26191.350605275187</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12.835824381043894</v>
      </c>
      <c r="D122" s="75">
        <f>IF(AND(D$48&gt;0,$S$134&gt;0),($S$134)/D$48,0)*D44</f>
        <v>0</v>
      </c>
      <c r="E122" s="75">
        <f>IF(AND(E$48&gt;0,$S$135&gt;0),($S$135)/E$48,0)*E44</f>
        <v>0</v>
      </c>
      <c r="F122" s="64">
        <f t="shared" si="27"/>
        <v>12.835824381043894</v>
      </c>
      <c r="G122" s="75">
        <f>'CO2 factors'!C$7*G44</f>
        <v>0</v>
      </c>
      <c r="H122" s="75">
        <f>'CO2 factors'!D$7*H44</f>
        <v>6578.905365174552</v>
      </c>
      <c r="I122" s="75">
        <f>'CO2 factors'!E$7*I44</f>
        <v>-68.4409924875327</v>
      </c>
      <c r="J122" s="75">
        <f>'CO2 factors'!F$7*J44</f>
        <v>0</v>
      </c>
      <c r="K122" s="75">
        <f>'CO2 factors'!G$7*K44</f>
        <v>0</v>
      </c>
      <c r="L122" s="75">
        <f>'CO2 factors'!H$7*L44</f>
        <v>0</v>
      </c>
      <c r="M122" s="64">
        <f t="shared" si="29"/>
        <v>6510.464372687019</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6523.3001970680625</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11.505761060179939</v>
      </c>
      <c r="D125" s="75">
        <f>IF(AND(D$48&gt;0,$S$134&gt;0),($S$134)/D$48,0)*D47</f>
        <v>0</v>
      </c>
      <c r="E125" s="75">
        <f>IF(AND(E$48&gt;0,$S$135&gt;0),($S$135)/E$48,0)*E47</f>
        <v>0</v>
      </c>
      <c r="F125" s="64">
        <f t="shared" si="27"/>
        <v>11.505761060179939</v>
      </c>
      <c r="G125" s="75">
        <f>'CO2 factors'!C$7*G47</f>
        <v>0</v>
      </c>
      <c r="H125" s="75">
        <f>'CO2 factors'!D$7*H47</f>
        <v>7609.083362532148</v>
      </c>
      <c r="I125" s="75">
        <f>'CO2 factors'!E$7*I47</f>
        <v>12047.461284614797</v>
      </c>
      <c r="J125" s="75">
        <f>'CO2 factors'!F$7*J47</f>
        <v>0</v>
      </c>
      <c r="K125" s="75">
        <f>'CO2 factors'!G$7*K47</f>
        <v>0</v>
      </c>
      <c r="L125" s="75">
        <f>'CO2 factors'!H$7*L47</f>
        <v>0</v>
      </c>
      <c r="M125" s="64">
        <f t="shared" si="29"/>
        <v>19656.544647146948</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19668.050408207127</v>
      </c>
    </row>
    <row r="126" spans="1:21" s="21" customFormat="1" ht="15.75">
      <c r="A126" s="22"/>
      <c r="B126" s="73" t="str">
        <f>Translation!A118</f>
        <v>TOTAL DE MERCADO INTERIOR</v>
      </c>
      <c r="C126" s="65">
        <f>C95+C105+C108+C112+C121</f>
        <v>30410.92578960952</v>
      </c>
      <c r="D126" s="65">
        <f>D95+D105+D108+D112+D121</f>
        <v>0</v>
      </c>
      <c r="E126" s="65">
        <f>E95+E105+E108+E112+E121</f>
        <v>0</v>
      </c>
      <c r="F126" s="64">
        <f t="shared" si="27"/>
        <v>30410.92578960952</v>
      </c>
      <c r="G126" s="65">
        <f aca="true" t="shared" si="47" ref="G126:L126">G95+G105+G108+G112+G121</f>
        <v>735.7682883340308</v>
      </c>
      <c r="H126" s="65">
        <f t="shared" si="47"/>
        <v>20730.93313297596</v>
      </c>
      <c r="I126" s="65">
        <f t="shared" si="47"/>
        <v>11990.817929058801</v>
      </c>
      <c r="J126" s="65">
        <f t="shared" si="47"/>
        <v>1846.471967030539</v>
      </c>
      <c r="K126" s="65">
        <f t="shared" si="47"/>
        <v>0</v>
      </c>
      <c r="L126" s="65">
        <f t="shared" si="47"/>
        <v>0</v>
      </c>
      <c r="M126" s="64">
        <f t="shared" si="29"/>
        <v>35303.991317399334</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65714.91710700885</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86" t="str">
        <f>Translation!A121</f>
        <v>PRODUCCIÓN DEL SECTOR</v>
      </c>
      <c r="C130" s="278" t="str">
        <f>Translation!A143</f>
        <v>Fuente de energía primaria</v>
      </c>
      <c r="D130" s="279"/>
      <c r="E130" s="279"/>
      <c r="F130" s="279"/>
      <c r="G130" s="279"/>
      <c r="H130" s="279"/>
      <c r="I130" s="279"/>
      <c r="J130" s="279"/>
      <c r="K130" s="279"/>
      <c r="L130" s="279"/>
      <c r="M130" s="279"/>
      <c r="N130" s="279"/>
      <c r="O130" s="279"/>
      <c r="P130" s="279"/>
      <c r="Q130" s="279"/>
      <c r="R130" s="279"/>
      <c r="S130" s="280"/>
      <c r="T130" s="60"/>
      <c r="U130" s="297" t="str">
        <f>Translation!A123</f>
        <v>Productos energéticos</v>
      </c>
      <c r="V130" s="298"/>
      <c r="W130" s="281" t="str">
        <f>Translation!A150</f>
        <v>FACTORES DE EMISIÓN DE CO2</v>
      </c>
      <c r="X130" s="57"/>
      <c r="Y130" s="57"/>
      <c r="Z130" s="57"/>
      <c r="AA130" s="57"/>
      <c r="AB130" s="57"/>
      <c r="AC130" s="57"/>
      <c r="AD130" s="57"/>
      <c r="AE130" s="57"/>
    </row>
    <row r="131" spans="2:31" s="51" customFormat="1" ht="15" customHeight="1">
      <c r="B131" s="287"/>
      <c r="C131" s="278" t="str">
        <f>Translation!A99</f>
        <v>Los combustibles fósiles</v>
      </c>
      <c r="D131" s="279"/>
      <c r="E131" s="279"/>
      <c r="F131" s="279"/>
      <c r="G131" s="279"/>
      <c r="H131" s="279"/>
      <c r="I131" s="280"/>
      <c r="J131" s="278" t="str">
        <f>Translation!A108</f>
        <v>Fuentes de energía renovables</v>
      </c>
      <c r="K131" s="279"/>
      <c r="L131" s="279"/>
      <c r="M131" s="279"/>
      <c r="N131" s="279"/>
      <c r="O131" s="279"/>
      <c r="P131" s="279"/>
      <c r="Q131" s="279"/>
      <c r="R131" s="280"/>
      <c r="S131" s="284" t="str">
        <f>Translation!A119</f>
        <v>Total</v>
      </c>
      <c r="T131" s="60"/>
      <c r="U131" s="299"/>
      <c r="V131" s="300"/>
      <c r="W131" s="282"/>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84"/>
      <c r="T132" s="60"/>
      <c r="U132" s="301"/>
      <c r="V132" s="302"/>
      <c r="W132" s="283"/>
      <c r="X132" s="57"/>
      <c r="Y132" s="57"/>
      <c r="Z132" s="57"/>
      <c r="AA132" s="57"/>
      <c r="AB132" s="57"/>
      <c r="AC132" s="57"/>
      <c r="AD132" s="57"/>
      <c r="AE132" s="57"/>
    </row>
    <row r="133" spans="2:31" s="51" customFormat="1" ht="15.75">
      <c r="B133" s="183" t="str">
        <f>Translation!A124</f>
        <v>Electricidad</v>
      </c>
      <c r="C133" s="187">
        <f>'CO2 factors'!C$7*C69</f>
        <v>30410.92578960953</v>
      </c>
      <c r="D133" s="187">
        <f>'CO2 factors'!D$7*D69</f>
        <v>0</v>
      </c>
      <c r="E133" s="187">
        <f>'CO2 factors'!E$7*E69</f>
        <v>0</v>
      </c>
      <c r="F133" s="187">
        <f>'CO2 factors'!F$7*F69</f>
        <v>0</v>
      </c>
      <c r="G133" s="187">
        <f>'CO2 factors'!G$7*G69</f>
        <v>0</v>
      </c>
      <c r="H133" s="187">
        <f>'CO2 factors'!H$7*H69</f>
        <v>0</v>
      </c>
      <c r="I133" s="59">
        <f>SUM(C133:H133)</f>
        <v>30410.92578960953</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30410.92578960953</v>
      </c>
      <c r="T133" s="58"/>
      <c r="U133" s="276" t="str">
        <f>Translation!A124</f>
        <v>Electricidad</v>
      </c>
      <c r="V133" s="277"/>
      <c r="W133" s="188">
        <f>IF(S59&gt;0,S133/S59,0)</f>
        <v>0.40895247406667196</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85" t="str">
        <f>Translation!A125</f>
        <v>Calor</v>
      </c>
      <c r="V134" s="285"/>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85" t="str">
        <f>Translation!A126</f>
        <v>Frío</v>
      </c>
      <c r="V135" s="285"/>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30410.92578960953</v>
      </c>
      <c r="D136" s="53">
        <f t="shared" si="49"/>
        <v>0</v>
      </c>
      <c r="E136" s="53">
        <f t="shared" si="49"/>
        <v>0</v>
      </c>
      <c r="F136" s="53">
        <f t="shared" si="49"/>
        <v>0</v>
      </c>
      <c r="G136" s="53">
        <f t="shared" si="49"/>
        <v>0</v>
      </c>
      <c r="H136" s="53">
        <f t="shared" si="49"/>
        <v>0</v>
      </c>
      <c r="I136" s="53">
        <f t="shared" si="49"/>
        <v>30410.92578960953</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30410.92578960953</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13" t="str">
        <f>Translation!A123</f>
        <v>Productos energéticos</v>
      </c>
      <c r="C140" s="270" t="str">
        <f>Translation!A143</f>
        <v>Fuente de energía primaria</v>
      </c>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2"/>
      <c r="AA140" s="281" t="str">
        <f>Translation!A151</f>
        <v>Las emisiones de CO2 de las instalaciones de ETS en los cálculos para el uso final de energía</v>
      </c>
      <c r="AB140" s="281" t="str">
        <f>Translation!A152</f>
        <v>Las emisiones de CO2 de las instalaciones de ETS en los cálculos para la producción de energía secundaria</v>
      </c>
    </row>
    <row r="141" spans="2:28" s="51" customFormat="1" ht="15" customHeight="1">
      <c r="B141" s="314"/>
      <c r="C141" s="270" t="str">
        <f>Translation!A99</f>
        <v>Los combustibles fósiles</v>
      </c>
      <c r="D141" s="271"/>
      <c r="E141" s="271"/>
      <c r="F141" s="271"/>
      <c r="G141" s="271"/>
      <c r="H141" s="271"/>
      <c r="I141" s="272"/>
      <c r="J141" s="270" t="str">
        <f>Translation!A108</f>
        <v>Fuentes de energía renovables</v>
      </c>
      <c r="K141" s="271"/>
      <c r="L141" s="271"/>
      <c r="M141" s="271"/>
      <c r="N141" s="271"/>
      <c r="O141" s="271"/>
      <c r="P141" s="271"/>
      <c r="Q141" s="271"/>
      <c r="R141" s="272"/>
      <c r="S141" s="292" t="str">
        <f>Translation!A124</f>
        <v>Electricidad</v>
      </c>
      <c r="T141" s="293"/>
      <c r="U141" s="293"/>
      <c r="V141" s="294"/>
      <c r="W141" s="108" t="str">
        <f>Translation!A125</f>
        <v>Calor</v>
      </c>
      <c r="X141" s="108" t="str">
        <f>Translation!A126</f>
        <v>Frío</v>
      </c>
      <c r="Y141" s="249" t="str">
        <f>Translation!A119</f>
        <v>Total</v>
      </c>
      <c r="AA141" s="282"/>
      <c r="AB141" s="282"/>
    </row>
    <row r="142" spans="2:28" s="51" customFormat="1" ht="90.75" customHeight="1">
      <c r="B142" s="315"/>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9"/>
      <c r="AA142" s="283"/>
      <c r="AB142" s="283"/>
    </row>
    <row r="143" spans="2:28" s="51" customFormat="1" ht="15.75">
      <c r="B143" s="107" t="str">
        <f>Translation!A119</f>
        <v>Total</v>
      </c>
      <c r="C143" s="184">
        <f>'CO2 factors'!C$7*C79</f>
        <v>31146.69407794356</v>
      </c>
      <c r="D143" s="184">
        <f>'CO2 factors'!D$7*D79</f>
        <v>20730.93313297596</v>
      </c>
      <c r="E143" s="184">
        <f>'CO2 factors'!E$7*E79</f>
        <v>11990.817929058803</v>
      </c>
      <c r="F143" s="184">
        <f>'CO2 factors'!F$7*F79</f>
        <v>1846.471967030539</v>
      </c>
      <c r="G143" s="184">
        <f>'CO2 factors'!G$7*G79</f>
        <v>0</v>
      </c>
      <c r="H143" s="184">
        <f>'CO2 factors'!H$7*H79</f>
        <v>0</v>
      </c>
      <c r="I143" s="53">
        <f>SUM(C143:H143)</f>
        <v>65714.91710700886</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65714.91710700886</v>
      </c>
      <c r="AA143" s="153"/>
      <c r="AB143" s="153"/>
    </row>
    <row r="144" s="51" customFormat="1" ht="15">
      <c r="B144" s="52"/>
    </row>
    <row r="145" spans="1:2" ht="15.75" customHeight="1">
      <c r="A145" s="144"/>
      <c r="B145" s="145"/>
    </row>
    <row r="146" spans="1:20" ht="18.75" customHeight="1">
      <c r="A146" s="143"/>
      <c r="B146" s="266" t="str">
        <f>Translation!A156</f>
        <v>Ir a la siguiente hoja dedicada a la Isla Sostenible Plan de Acción de Energía</v>
      </c>
      <c r="C146" s="267"/>
      <c r="D146" s="267"/>
      <c r="E146" s="267"/>
      <c r="F146" s="267"/>
      <c r="G146" s="267"/>
      <c r="H146" s="267"/>
      <c r="I146" s="267"/>
      <c r="J146" s="267"/>
      <c r="K146" s="267"/>
      <c r="L146" s="267"/>
      <c r="M146" s="267"/>
      <c r="N146" s="267"/>
      <c r="O146" s="267"/>
      <c r="P146" s="267"/>
      <c r="Q146" s="267"/>
      <c r="R146" s="267"/>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8"/>
      <c r="D148" s="268"/>
      <c r="E148" s="268"/>
      <c r="F148" s="268"/>
      <c r="G148" s="268"/>
      <c r="H148" s="268"/>
      <c r="I148" s="268"/>
      <c r="J148" s="268"/>
      <c r="K148" s="268"/>
      <c r="L148" s="268"/>
      <c r="M148" s="268"/>
      <c r="N148" s="268"/>
      <c r="O148" s="268"/>
      <c r="P148" s="268"/>
      <c r="Q148" s="268"/>
      <c r="R148" s="268"/>
      <c r="S148" s="268"/>
      <c r="T148" s="268"/>
      <c r="U148" s="268"/>
    </row>
    <row r="149" spans="2:21" ht="12.75" customHeight="1">
      <c r="B149" s="268"/>
      <c r="C149" s="268"/>
      <c r="D149" s="268"/>
      <c r="E149" s="268"/>
      <c r="F149" s="268"/>
      <c r="G149" s="268"/>
      <c r="H149" s="268"/>
      <c r="I149" s="268"/>
      <c r="J149" s="268"/>
      <c r="K149" s="268"/>
      <c r="L149" s="268"/>
      <c r="M149" s="268"/>
      <c r="N149" s="268"/>
      <c r="O149" s="268"/>
      <c r="P149" s="268"/>
      <c r="Q149" s="268"/>
      <c r="R149" s="268"/>
      <c r="S149" s="268"/>
      <c r="T149" s="268"/>
      <c r="U149" s="268"/>
    </row>
    <row r="150" spans="2:21" ht="12.75" customHeight="1">
      <c r="B150" s="268"/>
      <c r="C150" s="268"/>
      <c r="D150" s="268"/>
      <c r="E150" s="268"/>
      <c r="F150" s="268"/>
      <c r="G150" s="268"/>
      <c r="H150" s="268"/>
      <c r="I150" s="268"/>
      <c r="J150" s="268"/>
      <c r="K150" s="268"/>
      <c r="L150" s="268"/>
      <c r="M150" s="268"/>
      <c r="N150" s="268"/>
      <c r="O150" s="268"/>
      <c r="P150" s="268"/>
      <c r="Q150" s="268"/>
      <c r="R150" s="268"/>
      <c r="S150" s="268"/>
      <c r="T150" s="268"/>
      <c r="U150" s="268"/>
    </row>
  </sheetData>
  <sheetProtection/>
  <mergeCells count="70">
    <mergeCell ref="W130:W132"/>
    <mergeCell ref="C131:I131"/>
    <mergeCell ref="J131:R131"/>
    <mergeCell ref="B146:R146"/>
    <mergeCell ref="C130:S130"/>
    <mergeCell ref="U130:V132"/>
    <mergeCell ref="B148:U150"/>
    <mergeCell ref="B130:B131"/>
    <mergeCell ref="B66:B67"/>
    <mergeCell ref="B76:B78"/>
    <mergeCell ref="B83:B84"/>
    <mergeCell ref="B140:B142"/>
    <mergeCell ref="U133:V133"/>
    <mergeCell ref="U134:V134"/>
    <mergeCell ref="U135:V135"/>
    <mergeCell ref="S131:S132"/>
    <mergeCell ref="AA140:AA142"/>
    <mergeCell ref="AB140:AB142"/>
    <mergeCell ref="C141:I141"/>
    <mergeCell ref="J141:R141"/>
    <mergeCell ref="S141:V141"/>
    <mergeCell ref="Y141:Y142"/>
    <mergeCell ref="C140:Y140"/>
    <mergeCell ref="B92:B93"/>
    <mergeCell ref="C92:U92"/>
    <mergeCell ref="C93:F93"/>
    <mergeCell ref="G93:M93"/>
    <mergeCell ref="N93:T93"/>
    <mergeCell ref="U93:U94"/>
    <mergeCell ref="C84:I84"/>
    <mergeCell ref="J84:R84"/>
    <mergeCell ref="S84:S85"/>
    <mergeCell ref="C66:S66"/>
    <mergeCell ref="C76:Y76"/>
    <mergeCell ref="C77:I77"/>
    <mergeCell ref="C83:S83"/>
    <mergeCell ref="T66:T68"/>
    <mergeCell ref="C67:I67"/>
    <mergeCell ref="J67:R67"/>
    <mergeCell ref="B56:B57"/>
    <mergeCell ref="C56:S56"/>
    <mergeCell ref="T56:V56"/>
    <mergeCell ref="W56:AB56"/>
    <mergeCell ref="U57:U58"/>
    <mergeCell ref="V57:V58"/>
    <mergeCell ref="AD56:AD58"/>
    <mergeCell ref="C57:I57"/>
    <mergeCell ref="J57:R57"/>
    <mergeCell ref="S57:S58"/>
    <mergeCell ref="T57:T58"/>
    <mergeCell ref="J77:R77"/>
    <mergeCell ref="S77:V77"/>
    <mergeCell ref="Y77:Y78"/>
    <mergeCell ref="S67:S68"/>
    <mergeCell ref="C8:D8"/>
    <mergeCell ref="W57:X57"/>
    <mergeCell ref="Y57:Z57"/>
    <mergeCell ref="AA57:AA58"/>
    <mergeCell ref="C10:J10"/>
    <mergeCell ref="AC56:AC58"/>
    <mergeCell ref="S6:U6"/>
    <mergeCell ref="AB57:AB58"/>
    <mergeCell ref="A4:U4"/>
    <mergeCell ref="A1:U1"/>
    <mergeCell ref="B14:B15"/>
    <mergeCell ref="C14:U14"/>
    <mergeCell ref="C15:F15"/>
    <mergeCell ref="G15:M15"/>
    <mergeCell ref="N15:T15"/>
    <mergeCell ref="U15:U16"/>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15"/>
  <sheetViews>
    <sheetView showGridLines="0" showZeros="0" zoomScale="70" zoomScaleNormal="70" zoomScalePageLayoutView="0" workbookViewId="0" topLeftCell="B74">
      <selection activeCell="G8" sqref="G8:J8"/>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41" t="str">
        <f>Translation!$A$31</f>
        <v>Plan Insular de Acción de Energía Sostenible  (ISEAP)</v>
      </c>
      <c r="B1" s="241"/>
      <c r="C1" s="241"/>
      <c r="D1" s="241"/>
      <c r="E1" s="241"/>
      <c r="F1" s="241"/>
      <c r="G1" s="241"/>
      <c r="H1" s="241"/>
      <c r="I1" s="241"/>
      <c r="J1" s="241"/>
      <c r="K1" s="241"/>
      <c r="L1" s="241"/>
      <c r="M1" s="241"/>
    </row>
    <row r="2" spans="1:13" ht="28.5" customHeight="1">
      <c r="A2" s="77"/>
      <c r="B2" s="239" t="s">
        <v>205</v>
      </c>
      <c r="C2" s="239"/>
      <c r="D2" s="78" t="str">
        <f>Translation!$A$10</f>
        <v>Isla</v>
      </c>
      <c r="E2" s="79" t="str">
        <f>'Start here'!$B$5</f>
        <v>La Gomera</v>
      </c>
      <c r="F2" s="80"/>
      <c r="G2" s="80"/>
      <c r="H2" s="81"/>
      <c r="I2" s="81"/>
      <c r="J2" s="81"/>
      <c r="K2" s="81"/>
      <c r="L2" s="81"/>
      <c r="M2" s="81"/>
    </row>
    <row r="3" spans="1:13" ht="38.25" customHeight="1">
      <c r="A3" s="22"/>
      <c r="B3" s="23"/>
      <c r="C3" s="24"/>
      <c r="E3" s="25"/>
      <c r="F3" s="25"/>
      <c r="H3" s="26"/>
      <c r="L3" s="27"/>
      <c r="M3" s="27"/>
    </row>
    <row r="4" spans="1:13" ht="15.75">
      <c r="A4" s="29"/>
      <c r="B4" s="30"/>
      <c r="L4" s="337" t="str">
        <f>Translation!$A$53</f>
        <v>Los campos obligatorios</v>
      </c>
      <c r="M4" s="337"/>
    </row>
    <row r="5" spans="1:13" s="101" customFormat="1" ht="36">
      <c r="A5" s="111" t="s">
        <v>1308</v>
      </c>
      <c r="B5" s="338" t="str">
        <f>Translation!A157</f>
        <v>TÍTULO DE LA ISLA DE PLAN DE ACCIÓN DE ENERGÍA SOSTENIBLE</v>
      </c>
      <c r="C5" s="338"/>
      <c r="D5" s="338"/>
      <c r="E5" s="338"/>
      <c r="F5" s="338"/>
      <c r="G5" s="338"/>
      <c r="H5" s="338"/>
      <c r="I5" s="338"/>
      <c r="J5" s="338"/>
      <c r="K5" s="338"/>
      <c r="L5" s="338"/>
      <c r="M5" s="338"/>
    </row>
    <row r="6" spans="1:13" ht="34.5" customHeight="1">
      <c r="A6" s="28"/>
      <c r="B6" s="342"/>
      <c r="C6" s="343"/>
      <c r="D6" s="343"/>
      <c r="E6" s="343"/>
      <c r="F6" s="343"/>
      <c r="G6" s="343"/>
      <c r="H6" s="343"/>
      <c r="I6" s="343"/>
      <c r="J6" s="343"/>
      <c r="K6" s="343"/>
      <c r="L6" s="343"/>
      <c r="M6" s="344"/>
    </row>
    <row r="7" spans="1:2" ht="15.75" customHeight="1">
      <c r="A7" s="29"/>
      <c r="B7" s="30"/>
    </row>
    <row r="8" spans="1:13" ht="21.75" customHeight="1">
      <c r="A8" s="29"/>
      <c r="E8" s="31"/>
      <c r="F8" s="45" t="str">
        <f>Translation!A159</f>
        <v>Autoridad que aprueba el plan</v>
      </c>
      <c r="G8" s="341" t="s">
        <v>1719</v>
      </c>
      <c r="H8" s="341"/>
      <c r="I8" s="341"/>
      <c r="J8" s="341"/>
      <c r="L8" s="32" t="str">
        <f>Translation!A158</f>
        <v>Fecha de la aprobación formal</v>
      </c>
      <c r="M8" s="233"/>
    </row>
    <row r="9" spans="1:2" ht="15.75">
      <c r="A9" s="29"/>
      <c r="B9" s="30"/>
    </row>
    <row r="10" spans="1:13" s="101" customFormat="1" ht="36" customHeight="1">
      <c r="A10" s="100" t="s">
        <v>1312</v>
      </c>
      <c r="B10" s="345" t="str">
        <f>Translation!A160</f>
        <v>ELEMENTOS CLAVES DE LA ISLA DE PLAN DE ACCIÓN DE ENERGÍA SOSTENIBLE</v>
      </c>
      <c r="C10" s="345"/>
      <c r="D10" s="345"/>
      <c r="E10" s="345"/>
      <c r="F10" s="345"/>
      <c r="G10" s="345"/>
      <c r="H10" s="345"/>
      <c r="I10" s="345"/>
      <c r="J10" s="345"/>
      <c r="K10" s="345"/>
      <c r="L10" s="345"/>
      <c r="M10" s="345"/>
    </row>
    <row r="11" spans="2:13" s="33" customFormat="1" ht="68.25" customHeight="1">
      <c r="B11" s="335" t="str">
        <f>Translation!A161</f>
        <v>SECTORES Y ÁMBITOS DE ACTUACIÓN</v>
      </c>
      <c r="C11" s="335" t="str">
        <f>Translation!A162</f>
        <v>ACCIONES (Una línea por cada acción - líneas de inserción, si es necesario, excluir las acciones de ETS)</v>
      </c>
      <c r="D11" s="335" t="str">
        <f>Translation!A163</f>
        <v>RESPONSABLE DE LA APLICACIÓN</v>
      </c>
      <c r="E11" s="339" t="str">
        <f>Translation!A164</f>
        <v>CALENDARIO DE EJECUCIÓN</v>
      </c>
      <c r="F11" s="340"/>
      <c r="G11" s="335" t="str">
        <f>Translation!A167</f>
        <v>Costes de inversión [de euros]</v>
      </c>
      <c r="H11" s="335" t="str">
        <f>Translation!A168</f>
        <v>AHORRO ENERGÉTICO ESPERADO [MWh / año]</v>
      </c>
      <c r="I11" s="335" t="str">
        <f>Translation!A169</f>
        <v>La producción esperada de energía renovables [MWh / año]</v>
      </c>
      <c r="J11" s="335" t="str">
        <f>Translation!A170</f>
        <v>Reducción esperada de CO2 [ton / año]</v>
      </c>
      <c r="K11" s="335" t="str">
        <f>Translation!A171</f>
        <v>ENERGÍA objetivo de ahorro en 2020 [MWh / año]</v>
      </c>
      <c r="L11" s="335" t="str">
        <f>Translation!A172</f>
        <v>OBJETIVO producción de energías renovables en 2020 [MWh / año]</v>
      </c>
      <c r="M11" s="335" t="str">
        <f>Translation!A173</f>
        <v>OBJETIVO DE REDUCCIÓN DE CO2 EN 2020 [ton / año]</v>
      </c>
    </row>
    <row r="12" spans="2:13" s="33" customFormat="1" ht="31.5" customHeight="1">
      <c r="B12" s="336"/>
      <c r="C12" s="336"/>
      <c r="D12" s="336"/>
      <c r="E12" s="34" t="str">
        <f>Translation!A165</f>
        <v>Año a partir</v>
      </c>
      <c r="F12" s="34" t="str">
        <f>Translation!A166</f>
        <v>Al cierre del año</v>
      </c>
      <c r="G12" s="336"/>
      <c r="H12" s="336"/>
      <c r="I12" s="336"/>
      <c r="J12" s="336"/>
      <c r="K12" s="336"/>
      <c r="L12" s="336"/>
      <c r="M12" s="336"/>
    </row>
    <row r="13" spans="2:13" s="33" customFormat="1" ht="15">
      <c r="B13" s="193" t="str">
        <f>Translation!A60</f>
        <v>RESIDENCIAL</v>
      </c>
      <c r="C13" s="194"/>
      <c r="D13" s="194"/>
      <c r="E13" s="195"/>
      <c r="F13" s="195"/>
      <c r="G13" s="196"/>
      <c r="H13" s="196"/>
      <c r="I13" s="196"/>
      <c r="J13" s="196"/>
      <c r="K13" s="196"/>
      <c r="L13" s="196"/>
      <c r="M13" s="196"/>
    </row>
    <row r="14" spans="2:13" s="33" customFormat="1" ht="75">
      <c r="B14" s="35" t="str">
        <f>Translation!A61</f>
        <v>Agua caliente</v>
      </c>
      <c r="C14" s="213" t="s">
        <v>1691</v>
      </c>
      <c r="D14" s="213" t="s">
        <v>1692</v>
      </c>
      <c r="E14" s="214">
        <v>2012</v>
      </c>
      <c r="F14" s="215">
        <v>2020</v>
      </c>
      <c r="G14" s="216">
        <v>789600</v>
      </c>
      <c r="H14" s="216">
        <v>1116</v>
      </c>
      <c r="I14" s="216">
        <v>942</v>
      </c>
      <c r="J14" s="216">
        <v>1619</v>
      </c>
      <c r="K14" s="329">
        <f>SUM(H14:H24)</f>
        <v>1116</v>
      </c>
      <c r="L14" s="329">
        <f>SUM(I14:I24)</f>
        <v>942</v>
      </c>
      <c r="M14" s="332">
        <f>SUM(J14:J24)</f>
        <v>1619</v>
      </c>
    </row>
    <row r="15" spans="2:13" s="33" customFormat="1" ht="15">
      <c r="B15" s="35" t="str">
        <f>Translation!A62</f>
        <v>Calefacción y refrigeración</v>
      </c>
      <c r="C15" s="213"/>
      <c r="D15" s="213"/>
      <c r="E15" s="214"/>
      <c r="F15" s="215"/>
      <c r="G15" s="216"/>
      <c r="H15" s="216"/>
      <c r="I15" s="216"/>
      <c r="J15" s="216"/>
      <c r="K15" s="330"/>
      <c r="L15" s="330"/>
      <c r="M15" s="333"/>
    </row>
    <row r="16" spans="2:13" s="33" customFormat="1" ht="15">
      <c r="B16" s="35" t="str">
        <f>Translation!A63</f>
        <v>Iluminación</v>
      </c>
      <c r="C16" s="213"/>
      <c r="D16" s="213"/>
      <c r="E16" s="214"/>
      <c r="F16" s="215"/>
      <c r="G16" s="216"/>
      <c r="H16" s="216"/>
      <c r="I16" s="216"/>
      <c r="J16" s="216"/>
      <c r="K16" s="330"/>
      <c r="L16" s="330"/>
      <c r="M16" s="333"/>
    </row>
    <row r="17" spans="2:13" s="33" customFormat="1" ht="15">
      <c r="B17" s="35" t="str">
        <f>Translation!A64</f>
        <v>Cocina</v>
      </c>
      <c r="C17" s="213"/>
      <c r="D17" s="213"/>
      <c r="E17" s="214"/>
      <c r="F17" s="215"/>
      <c r="G17" s="216"/>
      <c r="H17" s="216"/>
      <c r="I17" s="216"/>
      <c r="J17" s="216"/>
      <c r="K17" s="330"/>
      <c r="L17" s="330"/>
      <c r="M17" s="333"/>
    </row>
    <row r="18" spans="2:13" s="33" customFormat="1" ht="15">
      <c r="B18" s="35" t="str">
        <f>Translation!A65</f>
        <v>Refrigerador y congelador</v>
      </c>
      <c r="C18" s="213"/>
      <c r="D18" s="213"/>
      <c r="E18" s="214"/>
      <c r="F18" s="215"/>
      <c r="G18" s="216"/>
      <c r="H18" s="216"/>
      <c r="I18" s="216"/>
      <c r="J18" s="216"/>
      <c r="K18" s="330"/>
      <c r="L18" s="330"/>
      <c r="M18" s="333"/>
    </row>
    <row r="19" spans="2:13" s="33" customFormat="1" ht="15">
      <c r="B19" s="35" t="str">
        <f>Translation!A66</f>
        <v>Lavadoras y secadoras</v>
      </c>
      <c r="C19" s="213"/>
      <c r="D19" s="213"/>
      <c r="E19" s="214"/>
      <c r="F19" s="215"/>
      <c r="G19" s="216"/>
      <c r="H19" s="216"/>
      <c r="I19" s="216"/>
      <c r="J19" s="216"/>
      <c r="K19" s="330"/>
      <c r="L19" s="330"/>
      <c r="M19" s="333"/>
    </row>
    <row r="20" spans="2:13" s="33" customFormat="1" ht="15">
      <c r="B20" s="35" t="str">
        <f>Translation!A67</f>
        <v>Lava platos</v>
      </c>
      <c r="C20" s="213"/>
      <c r="D20" s="213"/>
      <c r="E20" s="214"/>
      <c r="F20" s="215"/>
      <c r="G20" s="216"/>
      <c r="H20" s="216"/>
      <c r="I20" s="216"/>
      <c r="J20" s="216"/>
      <c r="K20" s="330"/>
      <c r="L20" s="330"/>
      <c r="M20" s="333"/>
    </row>
    <row r="21" spans="2:13" s="33" customFormat="1" ht="15">
      <c r="B21" s="35" t="str">
        <f>Translation!A68</f>
        <v>Televisores</v>
      </c>
      <c r="C21" s="213"/>
      <c r="D21" s="213"/>
      <c r="E21" s="214"/>
      <c r="F21" s="215"/>
      <c r="G21" s="216"/>
      <c r="H21" s="216"/>
      <c r="I21" s="216"/>
      <c r="J21" s="216"/>
      <c r="K21" s="330"/>
      <c r="L21" s="330"/>
      <c r="M21" s="333"/>
    </row>
    <row r="22" spans="2:13" s="33" customFormat="1" ht="15">
      <c r="B22" s="35" t="str">
        <f>Translation!A69</f>
        <v>Otros aparatos eléctricos</v>
      </c>
      <c r="C22" s="213"/>
      <c r="D22" s="213"/>
      <c r="E22" s="214"/>
      <c r="F22" s="215"/>
      <c r="G22" s="216"/>
      <c r="H22" s="216"/>
      <c r="I22" s="216"/>
      <c r="J22" s="216"/>
      <c r="K22" s="330"/>
      <c r="L22" s="330"/>
      <c r="M22" s="333"/>
    </row>
    <row r="23" spans="2:13" s="33" customFormat="1" ht="15">
      <c r="B23" s="35" t="str">
        <f>Translation!A59</f>
        <v>Acciones generales</v>
      </c>
      <c r="C23" s="213"/>
      <c r="D23" s="213"/>
      <c r="E23" s="214"/>
      <c r="F23" s="215"/>
      <c r="G23" s="216"/>
      <c r="H23" s="216"/>
      <c r="I23" s="216"/>
      <c r="J23" s="216"/>
      <c r="K23" s="330"/>
      <c r="L23" s="330"/>
      <c r="M23" s="333"/>
    </row>
    <row r="24" spans="2:13" s="33" customFormat="1" ht="7.5" customHeight="1">
      <c r="B24" s="35"/>
      <c r="C24" s="16"/>
      <c r="D24" s="16"/>
      <c r="E24" s="17"/>
      <c r="F24" s="18"/>
      <c r="G24" s="19"/>
      <c r="H24" s="19"/>
      <c r="I24" s="19"/>
      <c r="J24" s="19"/>
      <c r="K24" s="331"/>
      <c r="L24" s="331"/>
      <c r="M24" s="334"/>
    </row>
    <row r="25" spans="2:13" s="33" customFormat="1" ht="15">
      <c r="B25" s="193" t="str">
        <f>Translation!A70</f>
        <v>SECTOR PRIMARIO</v>
      </c>
      <c r="C25" s="194"/>
      <c r="D25" s="194"/>
      <c r="E25" s="195"/>
      <c r="F25" s="195"/>
      <c r="G25" s="196"/>
      <c r="H25" s="196"/>
      <c r="I25" s="196"/>
      <c r="J25" s="196"/>
      <c r="K25" s="196"/>
      <c r="L25" s="196"/>
      <c r="M25" s="196"/>
    </row>
    <row r="26" spans="2:13" s="33" customFormat="1" ht="15">
      <c r="B26" s="35" t="str">
        <f>Translation!A71</f>
        <v>Agricultura, silvicultura y pesca</v>
      </c>
      <c r="C26" s="213"/>
      <c r="D26" s="213"/>
      <c r="E26" s="214"/>
      <c r="F26" s="215"/>
      <c r="G26" s="216"/>
      <c r="H26" s="216"/>
      <c r="I26" s="216"/>
      <c r="J26" s="216"/>
      <c r="K26" s="329">
        <f>SUM(H26:H29)</f>
        <v>0</v>
      </c>
      <c r="L26" s="329">
        <f>SUM(I26:I29)</f>
        <v>0</v>
      </c>
      <c r="M26" s="332">
        <f>SUM(J26:J29)</f>
        <v>0</v>
      </c>
    </row>
    <row r="27" spans="2:13" s="33" customFormat="1" ht="15">
      <c r="B27" s="35" t="str">
        <f>Translation!A72</f>
        <v>Minas y canteras</v>
      </c>
      <c r="C27" s="213"/>
      <c r="D27" s="213"/>
      <c r="E27" s="214"/>
      <c r="F27" s="215"/>
      <c r="G27" s="216"/>
      <c r="H27" s="216"/>
      <c r="I27" s="216"/>
      <c r="J27" s="216"/>
      <c r="K27" s="330"/>
      <c r="L27" s="330"/>
      <c r="M27" s="333"/>
    </row>
    <row r="28" spans="2:13" s="33" customFormat="1" ht="15">
      <c r="B28" s="35" t="str">
        <f>Translation!A59</f>
        <v>Acciones generales</v>
      </c>
      <c r="C28" s="213"/>
      <c r="D28" s="213"/>
      <c r="E28" s="214"/>
      <c r="F28" s="215"/>
      <c r="G28" s="216"/>
      <c r="H28" s="216"/>
      <c r="I28" s="216"/>
      <c r="J28" s="216"/>
      <c r="K28" s="330"/>
      <c r="L28" s="330"/>
      <c r="M28" s="333"/>
    </row>
    <row r="29" spans="2:13" s="33" customFormat="1" ht="7.5" customHeight="1">
      <c r="B29" s="35"/>
      <c r="C29" s="16"/>
      <c r="D29" s="16"/>
      <c r="E29" s="17"/>
      <c r="F29" s="18"/>
      <c r="G29" s="19"/>
      <c r="H29" s="19"/>
      <c r="I29" s="19"/>
      <c r="J29" s="19"/>
      <c r="K29" s="331"/>
      <c r="L29" s="331"/>
      <c r="M29" s="334"/>
    </row>
    <row r="30" spans="2:13" s="33" customFormat="1" ht="15">
      <c r="B30" s="193" t="str">
        <f>Translation!A73</f>
        <v>SECTOR SECUNDARIO</v>
      </c>
      <c r="C30" s="194"/>
      <c r="D30" s="194"/>
      <c r="E30" s="195"/>
      <c r="F30" s="195"/>
      <c r="G30" s="196"/>
      <c r="H30" s="196"/>
      <c r="I30" s="196"/>
      <c r="J30" s="196"/>
      <c r="K30" s="196"/>
      <c r="L30" s="196"/>
      <c r="M30" s="196"/>
    </row>
    <row r="31" spans="2:13" s="33" customFormat="1" ht="15">
      <c r="B31" s="35" t="str">
        <f>Translation!A74</f>
        <v>Fabricación</v>
      </c>
      <c r="C31" s="213"/>
      <c r="D31" s="213"/>
      <c r="E31" s="214"/>
      <c r="F31" s="215"/>
      <c r="G31" s="216"/>
      <c r="H31" s="216"/>
      <c r="I31" s="216"/>
      <c r="J31" s="216"/>
      <c r="K31" s="329">
        <f>SUM(H31:H35)</f>
        <v>0</v>
      </c>
      <c r="L31" s="329">
        <f>SUM(I31:I35)</f>
        <v>0</v>
      </c>
      <c r="M31" s="332">
        <f>SUM(J31:J35)</f>
        <v>0</v>
      </c>
    </row>
    <row r="32" spans="2:13" s="33" customFormat="1" ht="30">
      <c r="B32" s="35" t="str">
        <f>Translation!A75</f>
        <v>Agua potable, alcantarillado, gestión de residuos y descontaminación</v>
      </c>
      <c r="C32" s="213"/>
      <c r="D32" s="213"/>
      <c r="E32" s="214"/>
      <c r="F32" s="215"/>
      <c r="G32" s="216"/>
      <c r="H32" s="216"/>
      <c r="I32" s="216"/>
      <c r="J32" s="216"/>
      <c r="K32" s="330"/>
      <c r="L32" s="330"/>
      <c r="M32" s="333"/>
    </row>
    <row r="33" spans="2:13" s="33" customFormat="1" ht="15">
      <c r="B33" s="35" t="str">
        <f>Translation!A76</f>
        <v>Construcción</v>
      </c>
      <c r="C33" s="213"/>
      <c r="D33" s="213"/>
      <c r="E33" s="214"/>
      <c r="F33" s="215"/>
      <c r="G33" s="216"/>
      <c r="H33" s="216"/>
      <c r="I33" s="216"/>
      <c r="J33" s="216"/>
      <c r="K33" s="330"/>
      <c r="L33" s="330"/>
      <c r="M33" s="333"/>
    </row>
    <row r="34" spans="2:13" s="33" customFormat="1" ht="15">
      <c r="B34" s="35" t="str">
        <f>Translation!A59</f>
        <v>Acciones generales</v>
      </c>
      <c r="C34" s="213"/>
      <c r="D34" s="213"/>
      <c r="E34" s="214"/>
      <c r="F34" s="215"/>
      <c r="G34" s="216"/>
      <c r="H34" s="216"/>
      <c r="I34" s="216"/>
      <c r="J34" s="216"/>
      <c r="K34" s="330"/>
      <c r="L34" s="330"/>
      <c r="M34" s="333"/>
    </row>
    <row r="35" spans="2:13" s="33" customFormat="1" ht="7.5" customHeight="1">
      <c r="B35" s="35"/>
      <c r="C35" s="16"/>
      <c r="D35" s="16"/>
      <c r="E35" s="17"/>
      <c r="F35" s="18"/>
      <c r="G35" s="19"/>
      <c r="H35" s="19"/>
      <c r="I35" s="19"/>
      <c r="J35" s="19"/>
      <c r="K35" s="331"/>
      <c r="L35" s="331"/>
      <c r="M35" s="334"/>
    </row>
    <row r="36" spans="2:13" s="33" customFormat="1" ht="15">
      <c r="B36" s="193" t="str">
        <f>Translation!A77</f>
        <v>SECTOR TERCIARIO</v>
      </c>
      <c r="C36" s="194"/>
      <c r="D36" s="194"/>
      <c r="E36" s="195"/>
      <c r="F36" s="195"/>
      <c r="G36" s="196"/>
      <c r="H36" s="196"/>
      <c r="I36" s="196"/>
      <c r="J36" s="196"/>
      <c r="K36" s="196"/>
      <c r="L36" s="196"/>
      <c r="M36" s="196"/>
    </row>
    <row r="37" spans="2:13" s="33" customFormat="1" ht="45">
      <c r="B37" s="35" t="str">
        <f>Translation!A78</f>
        <v>Comercio al por mayor y al por menor, reparación de vehículos de motor y motocicletas</v>
      </c>
      <c r="C37" s="213"/>
      <c r="D37" s="213"/>
      <c r="E37" s="214"/>
      <c r="F37" s="215"/>
      <c r="G37" s="216"/>
      <c r="H37" s="216"/>
      <c r="I37" s="216"/>
      <c r="J37" s="216"/>
      <c r="K37" s="329">
        <f>SUM(H37:H46)</f>
        <v>2612</v>
      </c>
      <c r="L37" s="329">
        <f>SUM(I37:I46)</f>
        <v>2193</v>
      </c>
      <c r="M37" s="332">
        <f>SUM(J37:J46)</f>
        <v>2578</v>
      </c>
    </row>
    <row r="38" spans="2:13" s="33" customFormat="1" ht="75">
      <c r="B38" s="35" t="str">
        <f>Translation!A79</f>
        <v>Alojamiento y la comida las actividades de servicio</v>
      </c>
      <c r="C38" s="213" t="s">
        <v>1693</v>
      </c>
      <c r="D38" s="213" t="s">
        <v>1694</v>
      </c>
      <c r="E38" s="214">
        <v>2012</v>
      </c>
      <c r="F38" s="215">
        <v>2020</v>
      </c>
      <c r="G38" s="216">
        <v>1842400</v>
      </c>
      <c r="H38" s="216">
        <v>2612</v>
      </c>
      <c r="I38" s="216">
        <v>2193</v>
      </c>
      <c r="J38" s="216">
        <v>2578</v>
      </c>
      <c r="K38" s="330"/>
      <c r="L38" s="330"/>
      <c r="M38" s="333"/>
    </row>
    <row r="39" spans="2:13" s="33" customFormat="1" ht="30">
      <c r="B39" s="35" t="str">
        <f>Translation!A80</f>
        <v>La administración pública general y la seguridad social</v>
      </c>
      <c r="C39" s="213"/>
      <c r="D39" s="213"/>
      <c r="E39" s="214"/>
      <c r="F39" s="215"/>
      <c r="G39" s="216"/>
      <c r="H39" s="216"/>
      <c r="I39" s="216"/>
      <c r="J39" s="216"/>
      <c r="K39" s="330"/>
      <c r="L39" s="330"/>
      <c r="M39" s="333"/>
    </row>
    <row r="40" spans="2:13" s="33" customFormat="1" ht="15">
      <c r="B40" s="35" t="str">
        <f>Translation!A81</f>
        <v>Defensa, justicia, policía y bomberos</v>
      </c>
      <c r="C40" s="213"/>
      <c r="D40" s="213"/>
      <c r="E40" s="214"/>
      <c r="F40" s="215"/>
      <c r="G40" s="216"/>
      <c r="H40" s="216"/>
      <c r="I40" s="216"/>
      <c r="J40" s="216"/>
      <c r="K40" s="330"/>
      <c r="L40" s="330"/>
      <c r="M40" s="333"/>
    </row>
    <row r="41" spans="2:13" s="33" customFormat="1" ht="15">
      <c r="B41" s="35" t="str">
        <f>Translation!A82</f>
        <v>Educación</v>
      </c>
      <c r="C41" s="213"/>
      <c r="D41" s="213"/>
      <c r="E41" s="214"/>
      <c r="F41" s="215"/>
      <c r="G41" s="216"/>
      <c r="H41" s="216"/>
      <c r="I41" s="216"/>
      <c r="J41" s="216"/>
      <c r="K41" s="330"/>
      <c r="L41" s="330"/>
      <c r="M41" s="333"/>
    </row>
    <row r="42" spans="2:13" s="33" customFormat="1" ht="30">
      <c r="B42" s="35" t="str">
        <f>Translation!A83</f>
        <v>La salud humana y las actividades de trabajo social</v>
      </c>
      <c r="C42" s="213"/>
      <c r="D42" s="213"/>
      <c r="E42" s="214"/>
      <c r="F42" s="215"/>
      <c r="G42" s="216"/>
      <c r="H42" s="216"/>
      <c r="I42" s="216"/>
      <c r="J42" s="216"/>
      <c r="K42" s="330"/>
      <c r="L42" s="330"/>
      <c r="M42" s="333"/>
    </row>
    <row r="43" spans="2:13" s="33" customFormat="1" ht="15">
      <c r="B43" s="35" t="str">
        <f>Translation!A84</f>
        <v>Otros servicios</v>
      </c>
      <c r="C43" s="213"/>
      <c r="D43" s="213"/>
      <c r="E43" s="214"/>
      <c r="F43" s="215"/>
      <c r="G43" s="216"/>
      <c r="H43" s="216"/>
      <c r="I43" s="216"/>
      <c r="J43" s="216"/>
      <c r="K43" s="330"/>
      <c r="L43" s="330"/>
      <c r="M43" s="333"/>
    </row>
    <row r="44" spans="2:13" s="33" customFormat="1" ht="15">
      <c r="B44" s="35" t="str">
        <f>Translation!A85</f>
        <v>De alumbrado público</v>
      </c>
      <c r="C44" s="213"/>
      <c r="D44" s="213"/>
      <c r="E44" s="214"/>
      <c r="F44" s="215"/>
      <c r="G44" s="216"/>
      <c r="H44" s="216"/>
      <c r="I44" s="216"/>
      <c r="J44" s="216"/>
      <c r="K44" s="330"/>
      <c r="L44" s="330"/>
      <c r="M44" s="333"/>
    </row>
    <row r="45" spans="2:13" s="33" customFormat="1" ht="15">
      <c r="B45" s="35" t="str">
        <f>Translation!A59</f>
        <v>Acciones generales</v>
      </c>
      <c r="C45" s="213"/>
      <c r="D45" s="213"/>
      <c r="E45" s="214"/>
      <c r="F45" s="215"/>
      <c r="G45" s="216"/>
      <c r="H45" s="216"/>
      <c r="I45" s="216"/>
      <c r="J45" s="216"/>
      <c r="K45" s="330"/>
      <c r="L45" s="330"/>
      <c r="M45" s="333"/>
    </row>
    <row r="46" spans="2:13" s="33" customFormat="1" ht="7.5" customHeight="1">
      <c r="B46" s="35"/>
      <c r="C46" s="16"/>
      <c r="D46" s="16"/>
      <c r="E46" s="17"/>
      <c r="F46" s="18"/>
      <c r="G46" s="19"/>
      <c r="H46" s="19"/>
      <c r="I46" s="19"/>
      <c r="J46" s="19"/>
      <c r="K46" s="331"/>
      <c r="L46" s="331"/>
      <c r="M46" s="334"/>
    </row>
    <row r="47" spans="2:13" s="33" customFormat="1" ht="15">
      <c r="B47" s="193" t="str">
        <f>Translation!A86</f>
        <v>TRANSPORTES</v>
      </c>
      <c r="C47" s="194"/>
      <c r="D47" s="194"/>
      <c r="E47" s="195"/>
      <c r="F47" s="195"/>
      <c r="G47" s="196"/>
      <c r="H47" s="196"/>
      <c r="I47" s="196"/>
      <c r="J47" s="196"/>
      <c r="K47" s="196"/>
      <c r="L47" s="196"/>
      <c r="M47" s="196"/>
    </row>
    <row r="48" spans="2:13" s="33" customFormat="1" ht="51" customHeight="1">
      <c r="B48" s="316" t="str">
        <f>Translation!A87</f>
        <v>Transporte terrestre de pasajeros (transporte público, taxis, transporte escolar, transporte discrecional, vehículos administraciones públicas, etc.) y transporte de mercancías por carretera y servicios de mudanza</v>
      </c>
      <c r="C48" s="213" t="s">
        <v>1695</v>
      </c>
      <c r="D48" s="213" t="s">
        <v>1696</v>
      </c>
      <c r="E48" s="214">
        <v>2012</v>
      </c>
      <c r="F48" s="215">
        <v>2020</v>
      </c>
      <c r="G48" s="216">
        <v>63403.56186201104</v>
      </c>
      <c r="H48" s="216"/>
      <c r="I48" s="216"/>
      <c r="J48" s="216"/>
      <c r="K48" s="329">
        <f>SUM(H48:H63)</f>
        <v>32882.35650159936</v>
      </c>
      <c r="L48" s="329">
        <f>SUM(I48:I63)</f>
        <v>0</v>
      </c>
      <c r="M48" s="332">
        <f>SUM(J48:J63)</f>
        <v>1154.2106858888292</v>
      </c>
    </row>
    <row r="49" spans="2:13" s="33" customFormat="1" ht="83.25" customHeight="1">
      <c r="B49" s="317"/>
      <c r="C49" s="213" t="s">
        <v>1697</v>
      </c>
      <c r="D49" s="213" t="s">
        <v>1698</v>
      </c>
      <c r="E49" s="214">
        <v>2012</v>
      </c>
      <c r="F49" s="215">
        <v>2020</v>
      </c>
      <c r="G49" s="216">
        <v>9875410.00626263</v>
      </c>
      <c r="H49" s="216">
        <v>1630.82151533025</v>
      </c>
      <c r="I49" s="216"/>
      <c r="J49" s="216">
        <v>73.48634052860143</v>
      </c>
      <c r="K49" s="330"/>
      <c r="L49" s="330"/>
      <c r="M49" s="333"/>
    </row>
    <row r="50" spans="2:13" s="33" customFormat="1" ht="39.75" customHeight="1">
      <c r="B50" s="317"/>
      <c r="C50" s="213" t="s">
        <v>1699</v>
      </c>
      <c r="D50" s="213" t="s">
        <v>1700</v>
      </c>
      <c r="E50" s="214">
        <v>2012</v>
      </c>
      <c r="F50" s="215">
        <v>2020</v>
      </c>
      <c r="G50" s="216">
        <v>10000</v>
      </c>
      <c r="H50" s="216"/>
      <c r="I50" s="216"/>
      <c r="J50" s="216"/>
      <c r="K50" s="330"/>
      <c r="L50" s="330"/>
      <c r="M50" s="333"/>
    </row>
    <row r="51" spans="2:13" s="33" customFormat="1" ht="106.5" customHeight="1">
      <c r="B51" s="317"/>
      <c r="C51" s="213" t="s">
        <v>1701</v>
      </c>
      <c r="D51" s="213" t="s">
        <v>1706</v>
      </c>
      <c r="E51" s="214">
        <v>2012</v>
      </c>
      <c r="F51" s="215">
        <v>2020</v>
      </c>
      <c r="G51" s="216"/>
      <c r="H51" s="216">
        <v>879.4315943500569</v>
      </c>
      <c r="I51" s="216"/>
      <c r="J51" s="216">
        <v>34.80149440173409</v>
      </c>
      <c r="K51" s="330"/>
      <c r="L51" s="330"/>
      <c r="M51" s="333"/>
    </row>
    <row r="52" spans="2:13" s="33" customFormat="1" ht="29.25" customHeight="1">
      <c r="B52" s="318"/>
      <c r="C52" s="213" t="s">
        <v>1702</v>
      </c>
      <c r="D52" s="213" t="s">
        <v>1700</v>
      </c>
      <c r="E52" s="214">
        <v>2012</v>
      </c>
      <c r="F52" s="215">
        <v>2020</v>
      </c>
      <c r="G52" s="216">
        <v>30375</v>
      </c>
      <c r="H52" s="216">
        <v>280.18458111038353</v>
      </c>
      <c r="I52" s="216"/>
      <c r="J52" s="216">
        <v>8.66792071031523</v>
      </c>
      <c r="K52" s="330"/>
      <c r="L52" s="330"/>
      <c r="M52" s="333"/>
    </row>
    <row r="53" spans="2:13" s="33" customFormat="1" ht="30">
      <c r="B53" s="35" t="str">
        <f>Translation!A88</f>
        <v>Transporte de mercancías por carretera y servicios de mudanza</v>
      </c>
      <c r="C53" s="213"/>
      <c r="D53" s="213"/>
      <c r="E53" s="214"/>
      <c r="F53" s="215"/>
      <c r="G53" s="216"/>
      <c r="H53" s="216"/>
      <c r="I53" s="216"/>
      <c r="J53" s="216"/>
      <c r="K53" s="330"/>
      <c r="L53" s="330"/>
      <c r="M53" s="333"/>
    </row>
    <row r="54" spans="2:13" s="33" customFormat="1" ht="45">
      <c r="B54" s="35" t="str">
        <f>Translation!A89</f>
        <v>Otros servicios de transporte por carretera de pasajeros (taxi, turismo, transporte escolar, etc)</v>
      </c>
      <c r="C54" s="213"/>
      <c r="D54" s="213"/>
      <c r="E54" s="214"/>
      <c r="F54" s="215"/>
      <c r="G54" s="216"/>
      <c r="H54" s="216"/>
      <c r="I54" s="216"/>
      <c r="J54" s="216"/>
      <c r="K54" s="330"/>
      <c r="L54" s="330"/>
      <c r="M54" s="333"/>
    </row>
    <row r="55" spans="2:13" s="33" customFormat="1" ht="15">
      <c r="B55" s="319" t="str">
        <f>Translation!A90</f>
        <v>Transporte privado</v>
      </c>
      <c r="C55" s="213" t="s">
        <v>1703</v>
      </c>
      <c r="D55" s="213" t="s">
        <v>1704</v>
      </c>
      <c r="E55" s="214">
        <v>2012</v>
      </c>
      <c r="F55" s="215">
        <v>2020</v>
      </c>
      <c r="G55" s="216"/>
      <c r="H55" s="216">
        <v>20989.587603828346</v>
      </c>
      <c r="I55" s="216"/>
      <c r="J55" s="216">
        <v>660.7959080637374</v>
      </c>
      <c r="K55" s="330"/>
      <c r="L55" s="330"/>
      <c r="M55" s="333"/>
    </row>
    <row r="56" spans="2:13" s="33" customFormat="1" ht="45">
      <c r="B56" s="320"/>
      <c r="C56" s="213" t="s">
        <v>1695</v>
      </c>
      <c r="D56" s="213" t="s">
        <v>1696</v>
      </c>
      <c r="E56" s="214">
        <v>2012</v>
      </c>
      <c r="F56" s="215">
        <v>2020</v>
      </c>
      <c r="G56" s="216">
        <v>163857.08177544162</v>
      </c>
      <c r="H56" s="216"/>
      <c r="I56" s="216"/>
      <c r="J56" s="216"/>
      <c r="K56" s="330"/>
      <c r="L56" s="330"/>
      <c r="M56" s="333"/>
    </row>
    <row r="57" spans="2:13" s="33" customFormat="1" ht="15">
      <c r="B57" s="320"/>
      <c r="C57" s="213" t="s">
        <v>1697</v>
      </c>
      <c r="D57" s="213" t="s">
        <v>1704</v>
      </c>
      <c r="E57" s="214">
        <v>2012</v>
      </c>
      <c r="F57" s="215">
        <v>2020</v>
      </c>
      <c r="G57" s="216">
        <v>25521529.35009991</v>
      </c>
      <c r="H57" s="216">
        <v>4214.41689087137</v>
      </c>
      <c r="I57" s="216"/>
      <c r="J57" s="216">
        <v>196.445745427598</v>
      </c>
      <c r="K57" s="330"/>
      <c r="L57" s="330"/>
      <c r="M57" s="333"/>
    </row>
    <row r="58" spans="2:13" s="33" customFormat="1" ht="30">
      <c r="B58" s="320"/>
      <c r="C58" s="213" t="s">
        <v>1699</v>
      </c>
      <c r="D58" s="213" t="s">
        <v>1700</v>
      </c>
      <c r="E58" s="214">
        <v>2012</v>
      </c>
      <c r="F58" s="215">
        <v>2020</v>
      </c>
      <c r="G58" s="216">
        <v>30000</v>
      </c>
      <c r="H58" s="216"/>
      <c r="I58" s="216"/>
      <c r="J58" s="216"/>
      <c r="K58" s="330"/>
      <c r="L58" s="330"/>
      <c r="M58" s="333"/>
    </row>
    <row r="59" spans="2:13" s="33" customFormat="1" ht="15">
      <c r="B59" s="320"/>
      <c r="C59" s="213" t="s">
        <v>1701</v>
      </c>
      <c r="D59" s="213" t="s">
        <v>1704</v>
      </c>
      <c r="E59" s="214">
        <v>2012</v>
      </c>
      <c r="F59" s="215">
        <v>2020</v>
      </c>
      <c r="G59" s="216"/>
      <c r="H59" s="216">
        <v>3269.586605181241</v>
      </c>
      <c r="I59" s="216"/>
      <c r="J59" s="216">
        <v>129.38641352808918</v>
      </c>
      <c r="K59" s="330"/>
      <c r="L59" s="330"/>
      <c r="M59" s="333"/>
    </row>
    <row r="60" spans="2:13" s="33" customFormat="1" ht="30">
      <c r="B60" s="320"/>
      <c r="C60" s="213" t="s">
        <v>1702</v>
      </c>
      <c r="D60" s="213" t="s">
        <v>1700</v>
      </c>
      <c r="E60" s="214">
        <v>2012</v>
      </c>
      <c r="F60" s="215">
        <v>2020</v>
      </c>
      <c r="G60" s="216">
        <v>91125</v>
      </c>
      <c r="H60" s="216">
        <v>840.5537433311506</v>
      </c>
      <c r="I60" s="216"/>
      <c r="J60" s="216">
        <v>26.488167024188442</v>
      </c>
      <c r="K60" s="330"/>
      <c r="L60" s="330"/>
      <c r="M60" s="333"/>
    </row>
    <row r="61" spans="2:13" s="33" customFormat="1" ht="60">
      <c r="B61" s="321"/>
      <c r="C61" s="213" t="s">
        <v>1705</v>
      </c>
      <c r="D61" s="213" t="s">
        <v>1707</v>
      </c>
      <c r="E61" s="214">
        <v>2012</v>
      </c>
      <c r="F61" s="215">
        <v>2020</v>
      </c>
      <c r="G61" s="216">
        <v>84319.0020382962</v>
      </c>
      <c r="H61" s="216">
        <v>777.7739675965627</v>
      </c>
      <c r="I61" s="216"/>
      <c r="J61" s="216">
        <v>24.13869620456535</v>
      </c>
      <c r="K61" s="330"/>
      <c r="L61" s="330"/>
      <c r="M61" s="333"/>
    </row>
    <row r="62" spans="2:13" s="33" customFormat="1" ht="15">
      <c r="B62" s="35" t="str">
        <f>Translation!A59</f>
        <v>Acciones generales</v>
      </c>
      <c r="C62" s="213"/>
      <c r="D62" s="213"/>
      <c r="E62" s="214"/>
      <c r="F62" s="215"/>
      <c r="G62" s="216"/>
      <c r="H62" s="216"/>
      <c r="I62" s="216"/>
      <c r="J62" s="216"/>
      <c r="K62" s="330"/>
      <c r="L62" s="330"/>
      <c r="M62" s="333"/>
    </row>
    <row r="63" spans="2:13" s="33" customFormat="1" ht="7.5" customHeight="1">
      <c r="B63" s="35"/>
      <c r="C63" s="16"/>
      <c r="D63" s="16"/>
      <c r="E63" s="17"/>
      <c r="F63" s="18"/>
      <c r="G63" s="19"/>
      <c r="H63" s="19"/>
      <c r="I63" s="19"/>
      <c r="J63" s="19"/>
      <c r="K63" s="331"/>
      <c r="L63" s="331"/>
      <c r="M63" s="334"/>
    </row>
    <row r="64" spans="2:13" s="33" customFormat="1" ht="15">
      <c r="B64" s="193" t="str">
        <f>Translation!$A$174</f>
        <v>PRODUCCIÓN DE ENERGÍA SECUNDARIA Y FLUJOS DE ENERGÍA</v>
      </c>
      <c r="C64" s="194"/>
      <c r="D64" s="194"/>
      <c r="E64" s="195"/>
      <c r="F64" s="195"/>
      <c r="G64" s="196"/>
      <c r="H64" s="196"/>
      <c r="I64" s="196"/>
      <c r="J64" s="196"/>
      <c r="K64" s="196"/>
      <c r="L64" s="196"/>
      <c r="M64" s="196"/>
    </row>
    <row r="65" spans="2:13" s="33" customFormat="1" ht="45">
      <c r="B65" s="35" t="str">
        <f>Translation!$A$175</f>
        <v>La electricidad (no renovable)</v>
      </c>
      <c r="C65" s="234" t="s">
        <v>1709</v>
      </c>
      <c r="D65" s="216" t="s">
        <v>1708</v>
      </c>
      <c r="E65" s="216">
        <v>2014</v>
      </c>
      <c r="F65" s="216">
        <v>2020</v>
      </c>
      <c r="G65" s="216">
        <v>40000000</v>
      </c>
      <c r="H65" s="216"/>
      <c r="I65" s="216"/>
      <c r="J65" s="216">
        <v>12416</v>
      </c>
      <c r="K65" s="329">
        <f>SUM(H65:H79)</f>
        <v>0</v>
      </c>
      <c r="L65" s="329">
        <f>SUM(I65:I79)</f>
        <v>17264</v>
      </c>
      <c r="M65" s="332">
        <f>SUM(J65:J79)</f>
        <v>23940</v>
      </c>
    </row>
    <row r="66" spans="2:13" s="33" customFormat="1" ht="15">
      <c r="B66" s="35" t="str">
        <f>Translation!$A$176</f>
        <v>Calor (no renovables)</v>
      </c>
      <c r="C66" s="234"/>
      <c r="D66" s="216"/>
      <c r="E66" s="216"/>
      <c r="F66" s="216"/>
      <c r="G66" s="216"/>
      <c r="H66" s="216"/>
      <c r="I66" s="216"/>
      <c r="J66" s="216"/>
      <c r="K66" s="330"/>
      <c r="L66" s="330"/>
      <c r="M66" s="333"/>
    </row>
    <row r="67" spans="2:13" s="33" customFormat="1" ht="15">
      <c r="B67" s="35" t="str">
        <f>Translation!$A$177</f>
        <v>Frío (no renovables)</v>
      </c>
      <c r="C67" s="234"/>
      <c r="D67" s="216"/>
      <c r="E67" s="216"/>
      <c r="F67" s="216"/>
      <c r="G67" s="216"/>
      <c r="H67" s="216"/>
      <c r="I67" s="216"/>
      <c r="J67" s="216"/>
      <c r="K67" s="330"/>
      <c r="L67" s="330"/>
      <c r="M67" s="333"/>
    </row>
    <row r="68" spans="2:13" s="33" customFormat="1" ht="75">
      <c r="B68" s="35" t="str">
        <f>Translation!$A$178</f>
        <v>Hidráulica</v>
      </c>
      <c r="C68" s="234" t="s">
        <v>1710</v>
      </c>
      <c r="D68" s="216" t="s">
        <v>1716</v>
      </c>
      <c r="E68" s="216">
        <v>2013</v>
      </c>
      <c r="F68" s="216">
        <v>2020</v>
      </c>
      <c r="G68" s="216">
        <v>1100000</v>
      </c>
      <c r="H68" s="216"/>
      <c r="I68" s="216">
        <v>1585</v>
      </c>
      <c r="J68" s="216">
        <v>1058</v>
      </c>
      <c r="K68" s="330"/>
      <c r="L68" s="330"/>
      <c r="M68" s="333"/>
    </row>
    <row r="69" spans="2:13" s="33" customFormat="1" ht="75">
      <c r="B69" s="35" t="str">
        <f>Translation!$A$179</f>
        <v>Viento</v>
      </c>
      <c r="C69" s="234" t="s">
        <v>1713</v>
      </c>
      <c r="D69" s="216" t="s">
        <v>1718</v>
      </c>
      <c r="E69" s="216">
        <v>2012</v>
      </c>
      <c r="F69" s="216">
        <v>2020</v>
      </c>
      <c r="G69" s="216">
        <v>9550000</v>
      </c>
      <c r="H69" s="216"/>
      <c r="I69" s="216">
        <v>11589</v>
      </c>
      <c r="J69" s="216">
        <v>7736</v>
      </c>
      <c r="K69" s="330"/>
      <c r="L69" s="330"/>
      <c r="M69" s="333"/>
    </row>
    <row r="70" spans="2:13" s="33" customFormat="1" ht="75">
      <c r="B70" s="35" t="str">
        <f>Translation!$A$180</f>
        <v>Solar</v>
      </c>
      <c r="C70" s="234" t="s">
        <v>1714</v>
      </c>
      <c r="D70" s="216" t="s">
        <v>1716</v>
      </c>
      <c r="E70" s="216">
        <v>2012</v>
      </c>
      <c r="F70" s="216">
        <v>2020</v>
      </c>
      <c r="G70" s="216">
        <v>120000</v>
      </c>
      <c r="H70" s="216"/>
      <c r="I70" s="216">
        <v>90</v>
      </c>
      <c r="J70" s="216">
        <v>60</v>
      </c>
      <c r="K70" s="330"/>
      <c r="L70" s="330"/>
      <c r="M70" s="333"/>
    </row>
    <row r="71" spans="2:13" s="33" customFormat="1" ht="15">
      <c r="B71" s="35" t="str">
        <f>Translation!$A$181</f>
        <v>Geotérmica</v>
      </c>
      <c r="C71" s="234"/>
      <c r="D71" s="216"/>
      <c r="E71" s="216"/>
      <c r="F71" s="216"/>
      <c r="G71" s="216"/>
      <c r="H71" s="216"/>
      <c r="I71" s="216"/>
      <c r="J71" s="216"/>
      <c r="K71" s="330"/>
      <c r="L71" s="330"/>
      <c r="M71" s="333"/>
    </row>
    <row r="72" spans="2:13" s="33" customFormat="1" ht="15">
      <c r="B72" s="35" t="str">
        <f>Translation!$A$182</f>
        <v>Marina</v>
      </c>
      <c r="C72" s="234"/>
      <c r="D72" s="216"/>
      <c r="E72" s="216"/>
      <c r="F72" s="216"/>
      <c r="G72" s="216"/>
      <c r="H72" s="216"/>
      <c r="I72" s="216"/>
      <c r="J72" s="216"/>
      <c r="K72" s="330"/>
      <c r="L72" s="330"/>
      <c r="M72" s="333"/>
    </row>
    <row r="73" spans="2:13" s="33" customFormat="1" ht="75">
      <c r="B73" s="35" t="str">
        <f>Translation!$A$183</f>
        <v>Biomasa</v>
      </c>
      <c r="C73" s="234" t="s">
        <v>1715</v>
      </c>
      <c r="D73" s="216" t="s">
        <v>1717</v>
      </c>
      <c r="E73" s="216">
        <v>2013</v>
      </c>
      <c r="F73" s="216">
        <v>2020</v>
      </c>
      <c r="G73" s="216">
        <v>900000</v>
      </c>
      <c r="H73" s="216"/>
      <c r="I73" s="216">
        <v>4000</v>
      </c>
      <c r="J73" s="216">
        <v>2670</v>
      </c>
      <c r="K73" s="330"/>
      <c r="L73" s="330"/>
      <c r="M73" s="333"/>
    </row>
    <row r="74" spans="2:13" s="33" customFormat="1" ht="15">
      <c r="B74" s="35" t="str">
        <f>Translation!$A$184</f>
        <v>Residuos urbanos</v>
      </c>
      <c r="C74" s="234"/>
      <c r="D74" s="216"/>
      <c r="E74" s="216"/>
      <c r="F74" s="216"/>
      <c r="G74" s="216"/>
      <c r="H74" s="216"/>
      <c r="I74" s="216"/>
      <c r="J74" s="216"/>
      <c r="K74" s="330"/>
      <c r="L74" s="330"/>
      <c r="M74" s="333"/>
    </row>
    <row r="75" spans="2:13" s="33" customFormat="1" ht="15">
      <c r="B75" s="35" t="str">
        <f>Translation!$A$185</f>
        <v>Almacenamiento</v>
      </c>
      <c r="C75" s="234"/>
      <c r="D75" s="216"/>
      <c r="E75" s="216"/>
      <c r="F75" s="216"/>
      <c r="G75" s="216"/>
      <c r="H75" s="216"/>
      <c r="I75" s="216"/>
      <c r="J75" s="216"/>
      <c r="K75" s="330"/>
      <c r="L75" s="330"/>
      <c r="M75" s="333"/>
    </row>
    <row r="76" spans="2:13" s="33" customFormat="1" ht="15">
      <c r="B76" s="35" t="str">
        <f>Translation!$A$186</f>
        <v>Conexión externa</v>
      </c>
      <c r="C76" s="234"/>
      <c r="D76" s="216"/>
      <c r="E76" s="216"/>
      <c r="F76" s="216"/>
      <c r="G76" s="216"/>
      <c r="H76" s="216"/>
      <c r="I76" s="216"/>
      <c r="J76" s="216"/>
      <c r="K76" s="330"/>
      <c r="L76" s="330"/>
      <c r="M76" s="333"/>
    </row>
    <row r="77" spans="2:13" s="33" customFormat="1" ht="60">
      <c r="B77" s="35" t="str">
        <f>Translation!$A$187</f>
        <v>Las pérdidas de distribución y para el autoconsumo</v>
      </c>
      <c r="C77" s="234" t="s">
        <v>1711</v>
      </c>
      <c r="D77" s="216" t="s">
        <v>1712</v>
      </c>
      <c r="E77" s="216">
        <v>2015</v>
      </c>
      <c r="F77" s="216">
        <v>2020</v>
      </c>
      <c r="G77" s="216"/>
      <c r="H77" s="216"/>
      <c r="I77" s="216"/>
      <c r="J77" s="216" t="s">
        <v>975</v>
      </c>
      <c r="K77" s="330"/>
      <c r="L77" s="330"/>
      <c r="M77" s="333"/>
    </row>
    <row r="78" spans="2:13" s="33" customFormat="1" ht="15">
      <c r="B78" s="35" t="str">
        <f>Translation!A59</f>
        <v>Acciones generales</v>
      </c>
      <c r="C78" s="216"/>
      <c r="D78" s="216"/>
      <c r="E78" s="216"/>
      <c r="F78" s="216"/>
      <c r="G78" s="216"/>
      <c r="H78" s="216"/>
      <c r="I78" s="216"/>
      <c r="J78" s="216"/>
      <c r="K78" s="330"/>
      <c r="L78" s="330"/>
      <c r="M78" s="333"/>
    </row>
    <row r="79" spans="2:13" s="33" customFormat="1" ht="7.5" customHeight="1">
      <c r="B79" s="35"/>
      <c r="C79" s="16"/>
      <c r="D79" s="16"/>
      <c r="E79" s="17"/>
      <c r="F79" s="18"/>
      <c r="G79" s="19"/>
      <c r="H79" s="19"/>
      <c r="I79" s="19"/>
      <c r="J79" s="19"/>
      <c r="K79" s="331"/>
      <c r="L79" s="331"/>
      <c r="M79" s="334"/>
    </row>
    <row r="80" spans="2:13" s="33" customFormat="1" ht="15">
      <c r="B80" s="193" t="str">
        <f>Translation!A188</f>
        <v>Planificación Territorial</v>
      </c>
      <c r="C80" s="194"/>
      <c r="D80" s="194"/>
      <c r="E80" s="195"/>
      <c r="F80" s="195"/>
      <c r="G80" s="196"/>
      <c r="H80" s="196"/>
      <c r="I80" s="196"/>
      <c r="J80" s="196"/>
      <c r="K80" s="196"/>
      <c r="L80" s="196"/>
      <c r="M80" s="196"/>
    </row>
    <row r="81" spans="2:13" s="33" customFormat="1" ht="30">
      <c r="B81" s="35" t="str">
        <f>Translation!A189</f>
        <v>La planificación estratégica regional y local</v>
      </c>
      <c r="C81" s="213"/>
      <c r="D81" s="213"/>
      <c r="E81" s="214"/>
      <c r="F81" s="215"/>
      <c r="G81" s="216"/>
      <c r="H81" s="216"/>
      <c r="I81" s="216"/>
      <c r="J81" s="216"/>
      <c r="K81" s="329">
        <f>SUM(H81:H86)</f>
        <v>0</v>
      </c>
      <c r="L81" s="329">
        <f>SUM(I81:I86)</f>
        <v>0</v>
      </c>
      <c r="M81" s="329">
        <f>SUM(J81:J86)</f>
        <v>0</v>
      </c>
    </row>
    <row r="82" spans="2:13" s="33" customFormat="1" ht="30">
      <c r="B82" s="35" t="str">
        <f>Translation!A190</f>
        <v>Transportes y planificación de la movilidad</v>
      </c>
      <c r="C82" s="213"/>
      <c r="D82" s="213"/>
      <c r="E82" s="214"/>
      <c r="F82" s="215"/>
      <c r="G82" s="216"/>
      <c r="H82" s="216"/>
      <c r="I82" s="216"/>
      <c r="J82" s="216"/>
      <c r="K82" s="330"/>
      <c r="L82" s="330"/>
      <c r="M82" s="330"/>
    </row>
    <row r="83" spans="2:13" s="33" customFormat="1" ht="30">
      <c r="B83" s="35" t="str">
        <f>Translation!A191</f>
        <v>Infraestructuras de la planificación energética</v>
      </c>
      <c r="C83" s="213"/>
      <c r="D83" s="213"/>
      <c r="E83" s="214"/>
      <c r="F83" s="215"/>
      <c r="G83" s="216"/>
      <c r="H83" s="216"/>
      <c r="I83" s="216"/>
      <c r="J83" s="216"/>
      <c r="K83" s="330"/>
      <c r="L83" s="330"/>
      <c r="M83" s="330"/>
    </row>
    <row r="84" spans="2:13" s="33" customFormat="1" ht="30">
      <c r="B84" s="35" t="str">
        <f>Translation!A192</f>
        <v>Planificación territorial del uso de energías renovables</v>
      </c>
      <c r="C84" s="213"/>
      <c r="D84" s="213"/>
      <c r="E84" s="214"/>
      <c r="F84" s="215"/>
      <c r="G84" s="216"/>
      <c r="H84" s="216"/>
      <c r="I84" s="216"/>
      <c r="J84" s="216"/>
      <c r="K84" s="330"/>
      <c r="L84" s="330"/>
      <c r="M84" s="330"/>
    </row>
    <row r="85" spans="2:13" s="33" customFormat="1" ht="15">
      <c r="B85" s="35" t="str">
        <f>Translation!A59</f>
        <v>Acciones generales</v>
      </c>
      <c r="C85" s="213"/>
      <c r="D85" s="213"/>
      <c r="E85" s="214"/>
      <c r="F85" s="215"/>
      <c r="G85" s="216"/>
      <c r="H85" s="216"/>
      <c r="I85" s="216"/>
      <c r="J85" s="216"/>
      <c r="K85" s="330"/>
      <c r="L85" s="330"/>
      <c r="M85" s="330"/>
    </row>
    <row r="86" spans="2:13" s="33" customFormat="1" ht="7.5" customHeight="1">
      <c r="B86" s="35"/>
      <c r="C86" s="16"/>
      <c r="D86" s="16"/>
      <c r="E86" s="17"/>
      <c r="F86" s="18"/>
      <c r="G86" s="19"/>
      <c r="H86" s="19"/>
      <c r="I86" s="19"/>
      <c r="J86" s="19"/>
      <c r="K86" s="331"/>
      <c r="L86" s="331"/>
      <c r="M86" s="331"/>
    </row>
    <row r="87" spans="2:13" s="33" customFormat="1" ht="15">
      <c r="B87" s="193" t="str">
        <f>Translation!A193</f>
        <v>CONTRATACIÓN PÚBLICA DE PRODUCTOS Y SERVICIOS</v>
      </c>
      <c r="C87" s="194"/>
      <c r="D87" s="194"/>
      <c r="E87" s="195"/>
      <c r="F87" s="195"/>
      <c r="G87" s="196"/>
      <c r="H87" s="196"/>
      <c r="I87" s="196"/>
      <c r="J87" s="196"/>
      <c r="K87" s="196"/>
      <c r="L87" s="196"/>
      <c r="M87" s="196"/>
    </row>
    <row r="88" spans="2:13" s="33" customFormat="1" ht="30">
      <c r="B88" s="35" t="str">
        <f>Translation!A194</f>
        <v>Requisitos de eficiencia energética / normas</v>
      </c>
      <c r="C88" s="213"/>
      <c r="D88" s="213"/>
      <c r="E88" s="214"/>
      <c r="F88" s="215"/>
      <c r="G88" s="216"/>
      <c r="H88" s="216"/>
      <c r="I88" s="216"/>
      <c r="J88" s="216"/>
      <c r="K88" s="329">
        <f>SUM(H88:H91)</f>
        <v>0</v>
      </c>
      <c r="L88" s="329">
        <f>SUM(I88:I91)</f>
        <v>0</v>
      </c>
      <c r="M88" s="329">
        <f>SUM(J88:J91)</f>
        <v>0</v>
      </c>
    </row>
    <row r="89" spans="2:13" s="33" customFormat="1" ht="30">
      <c r="B89" s="35" t="str">
        <f>Translation!A195</f>
        <v>Requerimientos de energía renovable / normas</v>
      </c>
      <c r="C89" s="213"/>
      <c r="D89" s="213"/>
      <c r="E89" s="214"/>
      <c r="F89" s="215"/>
      <c r="G89" s="216"/>
      <c r="H89" s="216"/>
      <c r="I89" s="216"/>
      <c r="J89" s="216"/>
      <c r="K89" s="330"/>
      <c r="L89" s="330"/>
      <c r="M89" s="330"/>
    </row>
    <row r="90" spans="2:13" s="33" customFormat="1" ht="15">
      <c r="B90" s="35" t="str">
        <f>Translation!A59</f>
        <v>Acciones generales</v>
      </c>
      <c r="C90" s="213"/>
      <c r="D90" s="213"/>
      <c r="E90" s="214"/>
      <c r="F90" s="215"/>
      <c r="G90" s="216"/>
      <c r="H90" s="216"/>
      <c r="I90" s="216"/>
      <c r="J90" s="216"/>
      <c r="K90" s="330"/>
      <c r="L90" s="330"/>
      <c r="M90" s="330"/>
    </row>
    <row r="91" spans="2:13" s="33" customFormat="1" ht="7.5" customHeight="1">
      <c r="B91" s="35"/>
      <c r="C91" s="16"/>
      <c r="D91" s="16"/>
      <c r="E91" s="17"/>
      <c r="F91" s="18"/>
      <c r="G91" s="19"/>
      <c r="H91" s="19"/>
      <c r="I91" s="19"/>
      <c r="J91" s="19"/>
      <c r="K91" s="331"/>
      <c r="L91" s="331"/>
      <c r="M91" s="331"/>
    </row>
    <row r="92" spans="2:13" s="33" customFormat="1" ht="15">
      <c r="B92" s="193" t="str">
        <f>Translation!A196</f>
        <v>Ciudadanos y agentes</v>
      </c>
      <c r="C92" s="194"/>
      <c r="D92" s="194"/>
      <c r="E92" s="195"/>
      <c r="F92" s="195"/>
      <c r="G92" s="196"/>
      <c r="H92" s="196"/>
      <c r="I92" s="196"/>
      <c r="J92" s="196"/>
      <c r="K92" s="196"/>
      <c r="L92" s="196"/>
      <c r="M92" s="196"/>
    </row>
    <row r="93" spans="2:13" s="33" customFormat="1" ht="15">
      <c r="B93" s="35" t="str">
        <f>Translation!A197</f>
        <v>Servicios de asesoramiento</v>
      </c>
      <c r="C93" s="213"/>
      <c r="D93" s="213"/>
      <c r="E93" s="214"/>
      <c r="F93" s="215"/>
      <c r="G93" s="216"/>
      <c r="H93" s="216"/>
      <c r="I93" s="216"/>
      <c r="J93" s="216"/>
      <c r="K93" s="329">
        <f>SUM(H93:H100)</f>
        <v>0</v>
      </c>
      <c r="L93" s="329">
        <f>SUM(I93:I100)</f>
        <v>0</v>
      </c>
      <c r="M93" s="329">
        <f>SUM(J93:J100)</f>
        <v>0</v>
      </c>
    </row>
    <row r="94" spans="2:13" s="33" customFormat="1" ht="15">
      <c r="B94" s="35" t="str">
        <f>Translation!A198</f>
        <v>Apoyo financiero y becas</v>
      </c>
      <c r="C94" s="213"/>
      <c r="D94" s="213"/>
      <c r="E94" s="214"/>
      <c r="F94" s="215"/>
      <c r="G94" s="216"/>
      <c r="H94" s="216"/>
      <c r="I94" s="216"/>
      <c r="J94" s="216"/>
      <c r="K94" s="330"/>
      <c r="L94" s="330"/>
      <c r="M94" s="330"/>
    </row>
    <row r="95" spans="2:13" s="33" customFormat="1" ht="30">
      <c r="B95" s="35" t="str">
        <f>Translation!A199</f>
        <v>La sensibilización y la creación de redes</v>
      </c>
      <c r="C95" s="213"/>
      <c r="D95" s="213"/>
      <c r="E95" s="214"/>
      <c r="F95" s="215"/>
      <c r="G95" s="216"/>
      <c r="H95" s="216"/>
      <c r="I95" s="216"/>
      <c r="J95" s="216"/>
      <c r="K95" s="330"/>
      <c r="L95" s="330"/>
      <c r="M95" s="330"/>
    </row>
    <row r="96" spans="2:13" s="33" customFormat="1" ht="15">
      <c r="B96" s="35" t="str">
        <f>Translation!A200</f>
        <v>Formación y educación</v>
      </c>
      <c r="C96" s="213"/>
      <c r="D96" s="213"/>
      <c r="E96" s="214"/>
      <c r="F96" s="215"/>
      <c r="G96" s="216"/>
      <c r="H96" s="216"/>
      <c r="I96" s="216"/>
      <c r="J96" s="216"/>
      <c r="K96" s="330"/>
      <c r="L96" s="330"/>
      <c r="M96" s="330"/>
    </row>
    <row r="97" spans="2:13" s="33" customFormat="1" ht="15">
      <c r="B97" s="35" t="str">
        <f>Translation!A201</f>
        <v>Monitoreo</v>
      </c>
      <c r="C97" s="213"/>
      <c r="D97" s="213"/>
      <c r="E97" s="214"/>
      <c r="F97" s="215"/>
      <c r="G97" s="216"/>
      <c r="H97" s="216"/>
      <c r="I97" s="216"/>
      <c r="J97" s="216"/>
      <c r="K97" s="330"/>
      <c r="L97" s="330"/>
      <c r="M97" s="330"/>
    </row>
    <row r="98" spans="2:13" s="33" customFormat="1" ht="15">
      <c r="B98" s="35" t="str">
        <f>Translation!A202</f>
        <v>Regulamentation</v>
      </c>
      <c r="C98" s="213"/>
      <c r="D98" s="213"/>
      <c r="E98" s="214"/>
      <c r="F98" s="215"/>
      <c r="G98" s="216"/>
      <c r="H98" s="216"/>
      <c r="I98" s="216"/>
      <c r="J98" s="216"/>
      <c r="K98" s="330"/>
      <c r="L98" s="330"/>
      <c r="M98" s="330"/>
    </row>
    <row r="99" spans="2:13" s="33" customFormat="1" ht="15">
      <c r="B99" s="35" t="str">
        <f>Translation!A59</f>
        <v>Acciones generales</v>
      </c>
      <c r="C99" s="213"/>
      <c r="D99" s="213"/>
      <c r="E99" s="214"/>
      <c r="F99" s="215"/>
      <c r="G99" s="216"/>
      <c r="H99" s="216"/>
      <c r="I99" s="216"/>
      <c r="J99" s="216"/>
      <c r="K99" s="330"/>
      <c r="L99" s="330"/>
      <c r="M99" s="330"/>
    </row>
    <row r="100" spans="2:13" s="33" customFormat="1" ht="7.5" customHeight="1">
      <c r="B100" s="35"/>
      <c r="C100" s="16"/>
      <c r="D100" s="16"/>
      <c r="E100" s="17"/>
      <c r="F100" s="18"/>
      <c r="G100" s="19"/>
      <c r="H100" s="19"/>
      <c r="I100" s="19"/>
      <c r="J100" s="19"/>
      <c r="K100" s="331"/>
      <c r="L100" s="331"/>
      <c r="M100" s="331"/>
    </row>
    <row r="101" spans="2:13" s="33" customFormat="1" ht="15">
      <c r="B101" s="193" t="str">
        <f>Translation!A203</f>
        <v>OTROS SECTORES (especificar)</v>
      </c>
      <c r="C101" s="194"/>
      <c r="D101" s="194"/>
      <c r="E101" s="195"/>
      <c r="F101" s="195"/>
      <c r="G101" s="196"/>
      <c r="H101" s="196"/>
      <c r="I101" s="196"/>
      <c r="J101" s="196"/>
      <c r="K101" s="196"/>
      <c r="L101" s="196"/>
      <c r="M101" s="196"/>
    </row>
    <row r="102" spans="2:13" s="33" customFormat="1" ht="15">
      <c r="B102" s="154" t="str">
        <f>Translation!A204</f>
        <v>...</v>
      </c>
      <c r="C102" s="213"/>
      <c r="D102" s="213"/>
      <c r="E102" s="214"/>
      <c r="F102" s="215"/>
      <c r="G102" s="216"/>
      <c r="H102" s="216"/>
      <c r="I102" s="216"/>
      <c r="J102" s="216"/>
      <c r="K102" s="329">
        <f>SUM(H102:H107)</f>
        <v>0</v>
      </c>
      <c r="L102" s="329">
        <f>SUM(I102:I107)</f>
        <v>0</v>
      </c>
      <c r="M102" s="329">
        <f>SUM(J102:J107)</f>
        <v>0</v>
      </c>
    </row>
    <row r="103" spans="2:13" s="33" customFormat="1" ht="15">
      <c r="B103" s="154" t="str">
        <f>Translation!A205</f>
        <v>...</v>
      </c>
      <c r="C103" s="213"/>
      <c r="D103" s="213"/>
      <c r="E103" s="214"/>
      <c r="F103" s="215"/>
      <c r="G103" s="216"/>
      <c r="H103" s="216"/>
      <c r="I103" s="216"/>
      <c r="J103" s="216"/>
      <c r="K103" s="330"/>
      <c r="L103" s="330"/>
      <c r="M103" s="330"/>
    </row>
    <row r="104" spans="2:13" s="33" customFormat="1" ht="15">
      <c r="B104" s="154" t="str">
        <f>Translation!A206</f>
        <v>...</v>
      </c>
      <c r="C104" s="213"/>
      <c r="D104" s="213"/>
      <c r="E104" s="214"/>
      <c r="F104" s="215"/>
      <c r="G104" s="216"/>
      <c r="H104" s="216"/>
      <c r="I104" s="216"/>
      <c r="J104" s="216"/>
      <c r="K104" s="330"/>
      <c r="L104" s="330"/>
      <c r="M104" s="330"/>
    </row>
    <row r="105" spans="2:13" s="33" customFormat="1" ht="15">
      <c r="B105" s="154" t="str">
        <f>Translation!A207</f>
        <v>...</v>
      </c>
      <c r="C105" s="213"/>
      <c r="D105" s="213"/>
      <c r="E105" s="214"/>
      <c r="F105" s="215"/>
      <c r="G105" s="216"/>
      <c r="H105" s="216"/>
      <c r="I105" s="216"/>
      <c r="J105" s="216"/>
      <c r="K105" s="330"/>
      <c r="L105" s="330"/>
      <c r="M105" s="330"/>
    </row>
    <row r="106" spans="2:13" s="33" customFormat="1" ht="15">
      <c r="B106" s="154" t="str">
        <f>Translation!A208</f>
        <v>...</v>
      </c>
      <c r="C106" s="213"/>
      <c r="D106" s="213"/>
      <c r="E106" s="214"/>
      <c r="F106" s="215"/>
      <c r="G106" s="216"/>
      <c r="H106" s="216"/>
      <c r="I106" s="216"/>
      <c r="J106" s="216"/>
      <c r="K106" s="330"/>
      <c r="L106" s="330"/>
      <c r="M106" s="330"/>
    </row>
    <row r="107" spans="2:13" s="33" customFormat="1" ht="7.5" customHeight="1">
      <c r="B107" s="35"/>
      <c r="C107" s="16"/>
      <c r="D107" s="16"/>
      <c r="E107" s="17"/>
      <c r="F107" s="18"/>
      <c r="G107" s="19"/>
      <c r="H107" s="19"/>
      <c r="I107" s="19"/>
      <c r="J107" s="19"/>
      <c r="K107" s="331"/>
      <c r="L107" s="331"/>
      <c r="M107" s="331"/>
    </row>
    <row r="108" spans="2:13" s="33" customFormat="1" ht="15">
      <c r="B108" s="326" t="str">
        <f>Translation!A209</f>
        <v>Total</v>
      </c>
      <c r="C108" s="327"/>
      <c r="D108" s="327"/>
      <c r="E108" s="327"/>
      <c r="F108" s="328"/>
      <c r="G108" s="198">
        <f>SUM(G14:G106)</f>
        <v>90172019.00203829</v>
      </c>
      <c r="H108" s="198">
        <f>SUM(H14:H106)</f>
        <v>36610.35650159936</v>
      </c>
      <c r="I108" s="198">
        <f>SUM(I14:I106)</f>
        <v>20399</v>
      </c>
      <c r="J108" s="198">
        <f>SUM(J14:J106)</f>
        <v>29291.21068588883</v>
      </c>
      <c r="K108" s="36">
        <f>K14+K26+K31+K37+K48+K65+K81+K88+K93+K102</f>
        <v>36610.35650159936</v>
      </c>
      <c r="L108" s="36">
        <f>L14+L26+L31+L37+L48+L65+L81+L88+L93+L102</f>
        <v>20399</v>
      </c>
      <c r="M108" s="36">
        <f>M14+M26+M31+M37+M48+M65+M81+M88+M93+M102</f>
        <v>29291.21068588883</v>
      </c>
    </row>
    <row r="109" spans="2:10" ht="17.25" customHeight="1">
      <c r="B109" s="37"/>
      <c r="C109" s="38"/>
      <c r="D109" s="39"/>
      <c r="E109" s="40"/>
      <c r="F109" s="41"/>
      <c r="J109" s="42"/>
    </row>
    <row r="110" spans="1:13" s="101" customFormat="1" ht="36">
      <c r="A110" s="100" t="s">
        <v>1318</v>
      </c>
      <c r="B110" s="325" t="str">
        <f>Translation!A210</f>
        <v>SITIO WEB</v>
      </c>
      <c r="C110" s="325"/>
      <c r="D110" s="325"/>
      <c r="E110" s="325"/>
      <c r="F110" s="325"/>
      <c r="G110" s="325"/>
      <c r="H110" s="325"/>
      <c r="I110" s="325"/>
      <c r="J110" s="325"/>
      <c r="K110" s="325"/>
      <c r="L110" s="325"/>
      <c r="M110" s="325"/>
    </row>
    <row r="111" spans="1:9" ht="15.75" customHeight="1">
      <c r="A111" s="43"/>
      <c r="C111" s="44" t="str">
        <f>Translation!A211</f>
        <v>Enlace directo a la página web dedicada a ISEAP (si existe)</v>
      </c>
      <c r="D111" s="322"/>
      <c r="E111" s="323"/>
      <c r="F111" s="323"/>
      <c r="G111" s="323"/>
      <c r="H111" s="324"/>
      <c r="I111" s="26"/>
    </row>
    <row r="112" spans="2:10" ht="17.25" customHeight="1">
      <c r="B112" s="37"/>
      <c r="J112" s="42"/>
    </row>
    <row r="113" spans="2:13" ht="12.75" customHeight="1">
      <c r="B113" s="26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13" s="268"/>
      <c r="D113" s="268"/>
      <c r="E113" s="268"/>
      <c r="F113" s="268"/>
      <c r="G113" s="268"/>
      <c r="H113" s="268"/>
      <c r="I113" s="268"/>
      <c r="J113" s="268"/>
      <c r="K113" s="268"/>
      <c r="L113" s="268"/>
      <c r="M113" s="268"/>
    </row>
    <row r="114" spans="2:13" ht="12.75">
      <c r="B114" s="268"/>
      <c r="C114" s="268"/>
      <c r="D114" s="268"/>
      <c r="E114" s="268"/>
      <c r="F114" s="268"/>
      <c r="G114" s="268"/>
      <c r="H114" s="268"/>
      <c r="I114" s="268"/>
      <c r="J114" s="268"/>
      <c r="K114" s="268"/>
      <c r="L114" s="268"/>
      <c r="M114" s="268"/>
    </row>
    <row r="115" spans="2:13" ht="12.75">
      <c r="B115" s="268"/>
      <c r="C115" s="268"/>
      <c r="D115" s="268"/>
      <c r="E115" s="268"/>
      <c r="F115" s="268"/>
      <c r="G115" s="268"/>
      <c r="H115" s="268"/>
      <c r="I115" s="268"/>
      <c r="J115" s="268"/>
      <c r="K115" s="268"/>
      <c r="L115" s="268"/>
      <c r="M115" s="268"/>
    </row>
  </sheetData>
  <sheetProtection/>
  <mergeCells count="54">
    <mergeCell ref="M81:M86"/>
    <mergeCell ref="L65:L79"/>
    <mergeCell ref="M65:M79"/>
    <mergeCell ref="B10:M10"/>
    <mergeCell ref="L14:L24"/>
    <mergeCell ref="M14:M24"/>
    <mergeCell ref="L31:L35"/>
    <mergeCell ref="M31:M35"/>
    <mergeCell ref="L26:L29"/>
    <mergeCell ref="M26:M29"/>
    <mergeCell ref="L37:L46"/>
    <mergeCell ref="M37:M46"/>
    <mergeCell ref="A1:M1"/>
    <mergeCell ref="B6:M6"/>
    <mergeCell ref="B11:B12"/>
    <mergeCell ref="M11:M12"/>
    <mergeCell ref="J11:J12"/>
    <mergeCell ref="K11:K12"/>
    <mergeCell ref="L11:L12"/>
    <mergeCell ref="B2:C2"/>
    <mergeCell ref="L4:M4"/>
    <mergeCell ref="B5:M5"/>
    <mergeCell ref="E11:F11"/>
    <mergeCell ref="D11:D12"/>
    <mergeCell ref="C11:C12"/>
    <mergeCell ref="G8:J8"/>
    <mergeCell ref="K102:K107"/>
    <mergeCell ref="K14:K24"/>
    <mergeCell ref="I11:I12"/>
    <mergeCell ref="G11:G12"/>
    <mergeCell ref="H11:H12"/>
    <mergeCell ref="K37:K46"/>
    <mergeCell ref="K31:K35"/>
    <mergeCell ref="K26:K29"/>
    <mergeCell ref="L102:L107"/>
    <mergeCell ref="M102:M107"/>
    <mergeCell ref="K48:K63"/>
    <mergeCell ref="L48:L63"/>
    <mergeCell ref="M48:M63"/>
    <mergeCell ref="K65:K79"/>
    <mergeCell ref="K81:K86"/>
    <mergeCell ref="L93:L100"/>
    <mergeCell ref="M93:M100"/>
    <mergeCell ref="L81:L86"/>
    <mergeCell ref="B48:B52"/>
    <mergeCell ref="B55:B61"/>
    <mergeCell ref="B113:M115"/>
    <mergeCell ref="D111:H111"/>
    <mergeCell ref="B110:M110"/>
    <mergeCell ref="B108:F108"/>
    <mergeCell ref="K88:K91"/>
    <mergeCell ref="L88:L91"/>
    <mergeCell ref="M88:M91"/>
    <mergeCell ref="K93:K100"/>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cpindao</dc:creator>
  <cp:keywords/>
  <dc:description/>
  <cp:lastModifiedBy>Filipe Oliveira</cp:lastModifiedBy>
  <cp:lastPrinted>2011-12-08T15:15:54Z</cp:lastPrinted>
  <dcterms:created xsi:type="dcterms:W3CDTF">2011-03-07T15:38:06Z</dcterms:created>
  <dcterms:modified xsi:type="dcterms:W3CDTF">2012-09-17T22:47:49Z</dcterms:modified>
  <cp:category/>
  <cp:version/>
  <cp:contentType/>
  <cp:contentStatus/>
</cp:coreProperties>
</file>